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elena\Documents\Uni\BiPol\Erledigt\"/>
    </mc:Choice>
  </mc:AlternateContent>
  <xr:revisionPtr revIDLastSave="0" documentId="13_ncr:1_{248CB1C0-F746-4746-AF1B-7C59D3A2C994}" xr6:coauthVersionLast="47" xr6:coauthVersionMax="47" xr10:uidLastSave="{00000000-0000-0000-0000-000000000000}"/>
  <bookViews>
    <workbookView xWindow="-110" yWindow="-110" windowWidth="19420" windowHeight="104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4" i="1" l="1"/>
  <c r="O25" i="1"/>
  <c r="G47" i="1"/>
  <c r="F47" i="1"/>
  <c r="H18" i="1"/>
  <c r="P28" i="1"/>
  <c r="N33" i="1"/>
  <c r="H52" i="1"/>
  <c r="F23" i="1"/>
  <c r="N34" i="1"/>
  <c r="N35" i="1"/>
  <c r="N36" i="1"/>
  <c r="H49" i="1"/>
  <c r="F57" i="1"/>
  <c r="G57" i="1" s="1"/>
  <c r="L37" i="1" l="1"/>
  <c r="H21" i="1"/>
  <c r="H53" i="1"/>
  <c r="H51" i="1"/>
  <c r="L51" i="1"/>
  <c r="M51" i="1" s="1"/>
  <c r="L50" i="1"/>
  <c r="M50" i="1" s="1"/>
  <c r="L49" i="1"/>
  <c r="M49" i="1" s="1"/>
  <c r="L48" i="1"/>
  <c r="M48" i="1" s="1"/>
  <c r="L47" i="1"/>
  <c r="M47" i="1" s="1"/>
  <c r="H66" i="1"/>
  <c r="H55" i="1"/>
  <c r="H56" i="1"/>
  <c r="L46" i="1"/>
  <c r="M46" i="1" s="1"/>
  <c r="H54" i="1"/>
  <c r="M54" i="1"/>
  <c r="H30" i="1"/>
  <c r="H29" i="1"/>
  <c r="H31" i="1"/>
  <c r="P24" i="1"/>
  <c r="P23" i="1"/>
  <c r="P22" i="1"/>
  <c r="P21" i="1"/>
  <c r="P20" i="1"/>
  <c r="P19" i="1"/>
  <c r="P18" i="1"/>
  <c r="P17" i="1"/>
  <c r="P16" i="1"/>
  <c r="P29" i="1"/>
  <c r="H85" i="1"/>
  <c r="H84" i="1"/>
  <c r="H83" i="1"/>
  <c r="H79" i="1"/>
  <c r="H80" i="1"/>
  <c r="H78" i="1"/>
  <c r="H77" i="1"/>
  <c r="H74" i="1"/>
  <c r="H73" i="1"/>
  <c r="H71" i="1"/>
  <c r="H70" i="1"/>
  <c r="H72" i="1"/>
  <c r="H69" i="1"/>
  <c r="H60" i="1"/>
  <c r="H64" i="1"/>
  <c r="H62" i="1"/>
  <c r="H61" i="1"/>
  <c r="H59" i="1"/>
  <c r="H65" i="1"/>
  <c r="H63" i="1"/>
  <c r="H50" i="1"/>
  <c r="H46" i="1"/>
  <c r="H43" i="1"/>
  <c r="H42" i="1"/>
  <c r="H40" i="1"/>
  <c r="H39" i="1"/>
  <c r="H45" i="1"/>
  <c r="H41" i="1"/>
  <c r="H44" i="1"/>
  <c r="H38" i="1"/>
  <c r="H37" i="1"/>
  <c r="H36" i="1"/>
  <c r="H35" i="1"/>
  <c r="H34" i="1"/>
  <c r="H28" i="1"/>
  <c r="H27" i="1"/>
  <c r="H26" i="1"/>
  <c r="H25" i="1"/>
  <c r="H16" i="1"/>
  <c r="H19" i="1"/>
  <c r="H17" i="1"/>
  <c r="H22" i="1"/>
  <c r="H20" i="1"/>
  <c r="M40" i="1"/>
  <c r="M43" i="1"/>
  <c r="M42" i="1"/>
  <c r="M41" i="1"/>
  <c r="L43" i="1"/>
  <c r="L42" i="1"/>
  <c r="L41" i="1"/>
  <c r="L40" i="1"/>
  <c r="O30" i="1"/>
  <c r="M56" i="1"/>
  <c r="N30" i="1"/>
  <c r="F32" i="1"/>
  <c r="G32" i="1" s="1"/>
  <c r="H32" i="1" s="1"/>
  <c r="M37" i="1"/>
  <c r="N37" i="1" s="1"/>
  <c r="N25" i="1"/>
  <c r="P25" i="1" s="1"/>
  <c r="G23" i="1"/>
  <c r="F86" i="1"/>
  <c r="G86" i="1" s="1"/>
  <c r="H86" i="1" s="1"/>
  <c r="F75" i="1"/>
  <c r="G75" i="1" s="1"/>
  <c r="H75" i="1" s="1"/>
  <c r="F67" i="1"/>
  <c r="G67" i="1" s="1"/>
  <c r="H67" i="1" s="1"/>
  <c r="F81" i="1"/>
  <c r="G81" i="1" s="1"/>
  <c r="H81" i="1" s="1"/>
  <c r="H47" i="1"/>
  <c r="L55" i="1" l="1"/>
  <c r="L56" i="1" s="1"/>
  <c r="N46" i="1"/>
  <c r="N47" i="1"/>
  <c r="N49" i="1"/>
  <c r="N50" i="1"/>
  <c r="N51" i="1"/>
  <c r="N48" i="1"/>
  <c r="H23" i="1"/>
  <c r="H57" i="1"/>
  <c r="M55" i="1"/>
  <c r="N42" i="1"/>
  <c r="N41" i="1"/>
  <c r="N40" i="1"/>
  <c r="N43" i="1"/>
  <c r="L57" i="1" l="1"/>
</calcChain>
</file>

<file path=xl/sharedStrings.xml><?xml version="1.0" encoding="utf-8"?>
<sst xmlns="http://schemas.openxmlformats.org/spreadsheetml/2006/main" count="239" uniqueCount="110">
  <si>
    <t>ECTS</t>
  </si>
  <si>
    <t>Note</t>
  </si>
  <si>
    <t>Mathematik 1</t>
  </si>
  <si>
    <t>VO</t>
  </si>
  <si>
    <t>Übungen zu Mathematik 1</t>
  </si>
  <si>
    <t>UE</t>
  </si>
  <si>
    <t>Mathematik 2</t>
  </si>
  <si>
    <t>Übungen zu Mathematik 2</t>
  </si>
  <si>
    <t>Mathematik 3</t>
  </si>
  <si>
    <t>IV</t>
  </si>
  <si>
    <t>Statistik</t>
  </si>
  <si>
    <t>Übungen zu Statistik</t>
  </si>
  <si>
    <t>Chemie 1A</t>
  </si>
  <si>
    <t>Chemie 1B</t>
  </si>
  <si>
    <t>Chemie 2</t>
  </si>
  <si>
    <t>Physikalische Chemie 1</t>
  </si>
  <si>
    <t>Physikalische Chemie 2</t>
  </si>
  <si>
    <t>Übungen zu Physikalische Chemie 1</t>
  </si>
  <si>
    <t>Übungen zu Physikalische Chemie 2</t>
  </si>
  <si>
    <t>Physik 1A</t>
  </si>
  <si>
    <t>Physik 1B</t>
  </si>
  <si>
    <t>Übungen zu Physik 1A und 1B</t>
  </si>
  <si>
    <t>Physik 2</t>
  </si>
  <si>
    <t>Übungen zu Physik 2</t>
  </si>
  <si>
    <t>Physik 3</t>
  </si>
  <si>
    <t>Physik Praktikum 1</t>
  </si>
  <si>
    <t>Physik Praktikum 2</t>
  </si>
  <si>
    <t>Mechanik 1A</t>
  </si>
  <si>
    <t>Übungen zu Mechanik 1A</t>
  </si>
  <si>
    <t xml:space="preserve">Mechanik 1B </t>
  </si>
  <si>
    <t>Übungen zu Mechanik 1B</t>
  </si>
  <si>
    <t>Mechanik 2</t>
  </si>
  <si>
    <t>Einführung in die montanistischen Wissenschaften</t>
  </si>
  <si>
    <t>SE</t>
  </si>
  <si>
    <t>Einführung in die Werkstoffwissenschaften</t>
  </si>
  <si>
    <t>Computeranwendung und Programmierung</t>
  </si>
  <si>
    <t>Numerische Methoden 1</t>
  </si>
  <si>
    <t>Maschinenzeichnen</t>
  </si>
  <si>
    <t>Maschinenelemente 1A</t>
  </si>
  <si>
    <t>Elektrotechnik 1</t>
  </si>
  <si>
    <t>Übungen zu Elektrotechnik 1</t>
  </si>
  <si>
    <t>Werkstoffkunde keramischer Werkstoffe</t>
  </si>
  <si>
    <t>Technologie keramischer Werkstoffe</t>
  </si>
  <si>
    <t>Einführung in die Kunststofftechnologie</t>
  </si>
  <si>
    <t>Physikalische Messtechnik</t>
  </si>
  <si>
    <t>Werkstoffkunde der Kunststoffe</t>
  </si>
  <si>
    <t>Werkstoffprüfung der Kunststoffe</t>
  </si>
  <si>
    <t>Metallkunde - Grundlagen</t>
  </si>
  <si>
    <t>Übungen zu Metallkunde</t>
  </si>
  <si>
    <t>Materialkundliche Arbeitsverfahren</t>
  </si>
  <si>
    <t>Übungen zu Materialkundliche Arbeitsverfahren</t>
  </si>
  <si>
    <t>Metallkunde - Eisen- und Stahlwerkstoffe</t>
  </si>
  <si>
    <t>Werkstoffprüfung</t>
  </si>
  <si>
    <t>Materialphysik</t>
  </si>
  <si>
    <t>Feinstruktur und Beugungsverfahren</t>
  </si>
  <si>
    <t>Übungen zu Feinstruktur und Beugungsverfahren</t>
  </si>
  <si>
    <t>Materialphysik 1</t>
  </si>
  <si>
    <t>Quantenmechanik</t>
  </si>
  <si>
    <t xml:space="preserve">Eisen- und Stahlerzeugung </t>
  </si>
  <si>
    <t>Gießereikunde 1</t>
  </si>
  <si>
    <t>Pulvermetallurgie</t>
  </si>
  <si>
    <t>LV-Typ</t>
  </si>
  <si>
    <t>Bisher erreicht:</t>
  </si>
  <si>
    <t>Übungen zu Computeranwendung und Programmierung</t>
  </si>
  <si>
    <t>Übungen zu Numerische Methoden 1</t>
  </si>
  <si>
    <t>Pflichtfach</t>
  </si>
  <si>
    <t>Semester</t>
  </si>
  <si>
    <t xml:space="preserve">Mathematik und Statistik
</t>
  </si>
  <si>
    <t>Teil 1</t>
  </si>
  <si>
    <t>Teil 2</t>
  </si>
  <si>
    <t>Teil 3</t>
  </si>
  <si>
    <t>Teil 4</t>
  </si>
  <si>
    <t>Bisher absolviert:</t>
  </si>
  <si>
    <t>Freifach</t>
  </si>
  <si>
    <t>Sonstiges</t>
  </si>
  <si>
    <t>Darstellende Geometrie</t>
  </si>
  <si>
    <t>Seminar zur Bachelorarbeit</t>
  </si>
  <si>
    <t>ECTs</t>
  </si>
  <si>
    <t>Absolviert</t>
  </si>
  <si>
    <t>Ausstehend</t>
  </si>
  <si>
    <t>LVs</t>
  </si>
  <si>
    <t>Σ</t>
  </si>
  <si>
    <t>WS (1)</t>
  </si>
  <si>
    <t>SS (2)</t>
  </si>
  <si>
    <t>WS (3)</t>
  </si>
  <si>
    <t>SS (4)</t>
  </si>
  <si>
    <t>WS (5)</t>
  </si>
  <si>
    <t>SS (6)</t>
  </si>
  <si>
    <t>WS (6)</t>
  </si>
  <si>
    <t>Modulnote</t>
  </si>
  <si>
    <t>LV-Anzahl</t>
  </si>
  <si>
    <t>Relativ</t>
  </si>
  <si>
    <t>Absolvierte Semester</t>
  </si>
  <si>
    <t>Abgeschlossen</t>
  </si>
  <si>
    <t>Absolvierte LVs</t>
  </si>
  <si>
    <t>Ausstehende LVs</t>
  </si>
  <si>
    <t>Freifächer</t>
  </si>
  <si>
    <t>Sheet zur Berechnung des Studienfortschritts im BSc Werkstoffwissenschaften</t>
  </si>
  <si>
    <t>NOTE ∅</t>
  </si>
  <si>
    <r>
      <t xml:space="preserve">Hinweis: 
Sobald eine Note eingetragen wird, zählt das (Pflicht-)fach als erledigt und wird abgehakt; bei Abschlüssen "mit Erfolg teilgenommen" muss ein </t>
    </r>
    <r>
      <rPr>
        <b/>
        <sz val="10"/>
        <color theme="1"/>
        <rFont val="Helvetica"/>
      </rPr>
      <t>E</t>
    </r>
    <r>
      <rPr>
        <sz val="10"/>
        <color theme="1"/>
        <rFont val="Helvetica"/>
      </rPr>
      <t xml:space="preserve"> statt einer Note eingetragen werden. 
In der Spalte "Note" findet man sowohl alle Einzelnoten als auch den momentanen nach ECTS gewichteten Notendurchschnitt pro Modul. Die Modulnoten am Bachelorzeugnis werden schlussendlich auf ganze Zahl gerundet; dies findet man in der Spalte "Modulnote".  Ebenso findet man den nach ECTS gewichteten Gesamtnotendurchschnitt in der Gesamtübersicht. In der Gesamtübersicht findet man zudem die Anzahl aller Pflicht-LVs ohne dem Seminar zur Bachelorarbeit und der LV "Darstellende Geometrie", welche nur erledigt werden muss, wenn sie noch nicht in der Schule absolviert wurde, und auch nicht zum Notendurchschnitt gerechnet wird.
Freifächer müssen selbst eingetragen werden und werden ebenso zum Studienerfolg und Notendurchschnitt gezählt.
</t>
    </r>
  </si>
  <si>
    <t>Pflichtpraktika</t>
  </si>
  <si>
    <t>Notenverteilung Pflichtfächer</t>
  </si>
  <si>
    <t>Gesamtübersicht</t>
  </si>
  <si>
    <t>Werkstofftechnologie</t>
  </si>
  <si>
    <t>Metallkunde und Werkstoffprüfung</t>
  </si>
  <si>
    <t>Werkstofftechnische Grundlagen</t>
  </si>
  <si>
    <t>Ingenieurtechnische Grundlagen</t>
  </si>
  <si>
    <t>Physik und Mechanik</t>
  </si>
  <si>
    <t>Chemie</t>
  </si>
  <si>
    <t>ECTS (ges.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</si>
</sst>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6"/>
      <color theme="9" tint="-0.249977111117893"/>
      <name val="Calibri"/>
      <family val="2"/>
      <scheme val="minor"/>
    </font>
    <font>
      <b/>
      <sz val="14"/>
      <color rgb="FF92D050"/>
      <name val="Calibri"/>
      <family val="2"/>
      <scheme val="minor"/>
    </font>
    <font>
      <sz val="11"/>
      <color theme="1"/>
      <name val="Calibri"/>
      <family val="2"/>
      <scheme val="minor"/>
    </font>
    <font>
      <sz val="11"/>
      <color theme="0"/>
      <name val="Calibri"/>
      <family val="2"/>
      <scheme val="minor"/>
    </font>
    <font>
      <sz val="11"/>
      <color theme="1"/>
      <name val="Book Antiqua"/>
      <family val="1"/>
    </font>
    <font>
      <sz val="11"/>
      <color theme="1"/>
      <name val="Helvetica"/>
    </font>
    <font>
      <b/>
      <sz val="11"/>
      <color theme="0"/>
      <name val="Book Antiqua"/>
      <family val="1"/>
    </font>
    <font>
      <sz val="11"/>
      <color theme="0"/>
      <name val="Book Antiqua"/>
      <family val="1"/>
    </font>
    <font>
      <b/>
      <sz val="12"/>
      <color theme="0"/>
      <name val="Book Antiqua"/>
      <family val="1"/>
    </font>
    <font>
      <sz val="12"/>
      <color theme="0"/>
      <name val="Book Antiqua"/>
      <family val="1"/>
    </font>
    <font>
      <b/>
      <sz val="14"/>
      <color theme="0"/>
      <name val="Book Antiqua"/>
      <family val="1"/>
    </font>
    <font>
      <b/>
      <sz val="24"/>
      <name val="Calibri"/>
      <family val="2"/>
      <scheme val="minor"/>
    </font>
    <font>
      <sz val="10"/>
      <color theme="1"/>
      <name val="Helvetica"/>
    </font>
    <font>
      <sz val="10"/>
      <color theme="0"/>
      <name val="Helvetica"/>
    </font>
    <font>
      <sz val="10"/>
      <name val="Helvetica"/>
    </font>
    <font>
      <b/>
      <sz val="10"/>
      <color theme="1"/>
      <name val="Helvetica"/>
    </font>
    <font>
      <sz val="12"/>
      <name val="Book Antiqua"/>
      <family val="1"/>
    </font>
    <font>
      <b/>
      <sz val="20"/>
      <color theme="0"/>
      <name val="Book Antiqua"/>
      <family val="1"/>
    </font>
    <font>
      <b/>
      <sz val="48"/>
      <color theme="0"/>
      <name val="Arial Narrow"/>
      <family val="2"/>
    </font>
  </fonts>
  <fills count="5">
    <fill>
      <patternFill patternType="none"/>
    </fill>
    <fill>
      <patternFill patternType="gray125"/>
    </fill>
    <fill>
      <patternFill patternType="solid">
        <fgColor rgb="FF008080"/>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48">
    <xf numFmtId="0" fontId="0" fillId="0" borderId="0" xfId="0"/>
    <xf numFmtId="0" fontId="0" fillId="4" borderId="0" xfId="0" applyFill="1"/>
    <xf numFmtId="0" fontId="12" fillId="4" borderId="0" xfId="0" applyFont="1" applyFill="1" applyAlignment="1">
      <alignment horizontal="center"/>
    </xf>
    <xf numFmtId="0" fontId="4" fillId="4" borderId="0" xfId="0" applyFont="1" applyFill="1"/>
    <xf numFmtId="0" fontId="6" fillId="4" borderId="0" xfId="0" applyFont="1" applyFill="1"/>
    <xf numFmtId="0" fontId="5" fillId="4" borderId="0" xfId="0" applyFont="1" applyFill="1" applyAlignment="1">
      <alignment vertical="center"/>
    </xf>
    <xf numFmtId="0" fontId="11" fillId="4" borderId="0" xfId="0" applyFont="1" applyFill="1" applyAlignment="1">
      <alignment horizontal="center" textRotation="90"/>
    </xf>
    <xf numFmtId="0" fontId="7" fillId="4" borderId="0" xfId="0" applyFont="1" applyFill="1" applyAlignment="1">
      <alignment vertical="center" textRotation="90"/>
    </xf>
    <xf numFmtId="0" fontId="8" fillId="4" borderId="0" xfId="0" applyFont="1" applyFill="1" applyAlignment="1">
      <alignment horizontal="center" vertical="center" textRotation="90"/>
    </xf>
    <xf numFmtId="9" fontId="0" fillId="4" borderId="0" xfId="1" applyFont="1" applyFill="1"/>
    <xf numFmtId="0" fontId="7" fillId="4" borderId="2" xfId="0" applyFont="1" applyFill="1" applyBorder="1" applyAlignment="1">
      <alignment horizontal="center" vertical="center" textRotation="90"/>
    </xf>
    <xf numFmtId="0" fontId="2" fillId="4" borderId="0" xfId="0" applyFont="1" applyFill="1" applyAlignment="1">
      <alignment textRotation="90" wrapText="1"/>
    </xf>
    <xf numFmtId="0" fontId="8" fillId="4" borderId="0" xfId="0" applyFont="1" applyFill="1" applyAlignment="1">
      <alignment vertical="center"/>
    </xf>
    <xf numFmtId="9" fontId="0" fillId="4" borderId="0" xfId="1" applyFont="1" applyFill="1" applyBorder="1"/>
    <xf numFmtId="0" fontId="0" fillId="4" borderId="1" xfId="0" applyFill="1" applyBorder="1"/>
    <xf numFmtId="0" fontId="9" fillId="2" borderId="4" xfId="0" applyFont="1" applyFill="1" applyBorder="1"/>
    <xf numFmtId="0" fontId="14" fillId="3" borderId="4" xfId="0" applyFont="1" applyFill="1" applyBorder="1" applyAlignment="1">
      <alignment horizontal="right" vertical="center"/>
    </xf>
    <xf numFmtId="0" fontId="13" fillId="3" borderId="4" xfId="0" applyFont="1" applyFill="1" applyBorder="1" applyAlignment="1">
      <alignment horizontal="left" vertical="center"/>
    </xf>
    <xf numFmtId="0" fontId="6" fillId="4" borderId="0" xfId="0" applyFont="1" applyFill="1" applyAlignment="1">
      <alignment horizontal="left" vertical="center"/>
    </xf>
    <xf numFmtId="0" fontId="0" fillId="4" borderId="0" xfId="0" applyFill="1" applyAlignment="1">
      <alignment horizontal="left" vertical="center"/>
    </xf>
    <xf numFmtId="0" fontId="9" fillId="2" borderId="4" xfId="0" applyFont="1" applyFill="1" applyBorder="1" applyAlignment="1">
      <alignment horizontal="left" vertical="center"/>
    </xf>
    <xf numFmtId="0" fontId="10" fillId="2" borderId="4" xfId="0" applyFont="1" applyFill="1" applyBorder="1" applyAlignment="1">
      <alignment horizontal="left" vertical="center"/>
    </xf>
    <xf numFmtId="0" fontId="15" fillId="3" borderId="4" xfId="0" applyFont="1" applyFill="1" applyBorder="1" applyAlignment="1">
      <alignment horizontal="left" vertical="center"/>
    </xf>
    <xf numFmtId="0" fontId="13" fillId="3" borderId="4" xfId="0" applyFont="1" applyFill="1" applyBorder="1" applyAlignment="1">
      <alignment horizontal="right" vertical="center"/>
    </xf>
    <xf numFmtId="0" fontId="15" fillId="3" borderId="4" xfId="0" applyFont="1" applyFill="1" applyBorder="1" applyAlignment="1">
      <alignment horizontal="right" vertical="center"/>
    </xf>
    <xf numFmtId="0" fontId="0" fillId="4" borderId="0" xfId="0" applyFill="1" applyAlignment="1">
      <alignment horizontal="right" vertical="center"/>
    </xf>
    <xf numFmtId="0" fontId="6" fillId="4" borderId="0" xfId="0" applyFont="1" applyFill="1" applyAlignment="1">
      <alignment horizontal="right" vertical="center"/>
    </xf>
    <xf numFmtId="2" fontId="13" fillId="3" borderId="4" xfId="0" applyNumberFormat="1" applyFont="1" applyFill="1" applyBorder="1" applyAlignment="1">
      <alignment horizontal="right" vertical="center"/>
    </xf>
    <xf numFmtId="1" fontId="13" fillId="3" borderId="4" xfId="0" applyNumberFormat="1" applyFont="1" applyFill="1" applyBorder="1" applyAlignment="1">
      <alignment horizontal="right" vertical="center"/>
    </xf>
    <xf numFmtId="2" fontId="0" fillId="4" borderId="0" xfId="0" applyNumberFormat="1" applyFill="1" applyAlignment="1">
      <alignment horizontal="right" vertical="center"/>
    </xf>
    <xf numFmtId="2" fontId="6" fillId="4" borderId="0" xfId="0" applyNumberFormat="1" applyFont="1" applyFill="1" applyAlignment="1">
      <alignment horizontal="right" vertical="center"/>
    </xf>
    <xf numFmtId="0" fontId="9" fillId="2" borderId="4" xfId="0" applyFont="1" applyFill="1" applyBorder="1" applyAlignment="1">
      <alignment horizontal="right" vertical="center"/>
    </xf>
    <xf numFmtId="9" fontId="13" fillId="3" borderId="4" xfId="1" applyFont="1" applyFill="1" applyBorder="1" applyAlignment="1">
      <alignment horizontal="right" vertical="center"/>
    </xf>
    <xf numFmtId="0" fontId="13" fillId="3" borderId="4" xfId="1" applyNumberFormat="1" applyFont="1" applyFill="1" applyBorder="1" applyAlignment="1">
      <alignment horizontal="right" vertical="center"/>
    </xf>
    <xf numFmtId="0" fontId="14" fillId="3" borderId="4" xfId="1" applyNumberFormat="1" applyFont="1" applyFill="1" applyBorder="1" applyAlignment="1">
      <alignment horizontal="right" vertical="center"/>
    </xf>
    <xf numFmtId="0" fontId="10" fillId="2" borderId="4" xfId="0" applyFont="1" applyFill="1" applyBorder="1" applyAlignment="1">
      <alignment horizontal="right" vertical="center"/>
    </xf>
    <xf numFmtId="2" fontId="10" fillId="2" borderId="4" xfId="0" applyNumberFormat="1" applyFont="1" applyFill="1" applyBorder="1" applyAlignment="1">
      <alignment horizontal="right" vertical="center"/>
    </xf>
    <xf numFmtId="1" fontId="10" fillId="2" borderId="4" xfId="0" applyNumberFormat="1" applyFont="1" applyFill="1" applyBorder="1" applyAlignment="1">
      <alignment horizontal="right" vertical="center"/>
    </xf>
    <xf numFmtId="0" fontId="17" fillId="3" borderId="4" xfId="0" applyFont="1" applyFill="1" applyBorder="1" applyAlignment="1">
      <alignment horizontal="left" vertical="center"/>
    </xf>
    <xf numFmtId="0" fontId="9" fillId="4" borderId="0" xfId="0" applyFont="1" applyFill="1" applyAlignment="1">
      <alignment vertical="center" textRotation="90" wrapText="1"/>
    </xf>
    <xf numFmtId="0" fontId="6" fillId="2" borderId="4" xfId="0" applyFont="1" applyFill="1" applyBorder="1" applyAlignment="1">
      <alignment horizontal="left" vertical="center"/>
    </xf>
    <xf numFmtId="0" fontId="1" fillId="4" borderId="0" xfId="0" applyFont="1" applyFill="1"/>
    <xf numFmtId="0" fontId="19" fillId="2" borderId="0" xfId="0" applyFont="1" applyFill="1" applyAlignment="1">
      <alignment horizontal="center" vertical="center"/>
    </xf>
    <xf numFmtId="0" fontId="12" fillId="4" borderId="0" xfId="0" applyFont="1" applyFill="1" applyAlignment="1">
      <alignment horizontal="center"/>
    </xf>
    <xf numFmtId="0" fontId="9" fillId="2" borderId="4"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xf>
    <xf numFmtId="2" fontId="18" fillId="2" borderId="4" xfId="0" applyNumberFormat="1" applyFont="1" applyFill="1" applyBorder="1" applyAlignment="1">
      <alignment horizontal="center" vertical="center"/>
    </xf>
    <xf numFmtId="0" fontId="13" fillId="4" borderId="3" xfId="0"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de-AT"/>
              <a:t>Studienfortschritt: ECTS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de-DE"/>
        </a:p>
      </c:txPr>
    </c:title>
    <c:autoTitleDeleted val="0"/>
    <c:plotArea>
      <c:layout/>
      <c:pieChart>
        <c:varyColors val="1"/>
        <c:ser>
          <c:idx val="0"/>
          <c:order val="0"/>
          <c:tx>
            <c:strRef>
              <c:f>Tabelle1!$L$53</c:f>
              <c:strCache>
                <c:ptCount val="1"/>
                <c:pt idx="0">
                  <c:v>ECTS</c:v>
                </c:pt>
              </c:strCache>
            </c:strRef>
          </c:tx>
          <c:spPr>
            <a:solidFill>
              <a:srgbClr val="FF0000"/>
            </a:solidFill>
          </c:spPr>
          <c:dPt>
            <c:idx val="0"/>
            <c:bubble3D val="0"/>
            <c:spPr>
              <a:solidFill>
                <a:srgbClr val="92D050"/>
              </a:solidFill>
              <a:ln w="19050">
                <a:solidFill>
                  <a:schemeClr val="lt1"/>
                </a:solidFill>
              </a:ln>
              <a:effectLst/>
            </c:spPr>
            <c:extLst>
              <c:ext xmlns:c16="http://schemas.microsoft.com/office/drawing/2014/chart" uri="{C3380CC4-5D6E-409C-BE32-E72D297353CC}">
                <c16:uniqueId val="{00000002-8380-4489-B395-FB04AE2BA7A0}"/>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3F9E-4BD0-8083-872D03ADDEFF}"/>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Tabelle1!$K$54:$K$55</c:f>
              <c:strCache>
                <c:ptCount val="2"/>
                <c:pt idx="0">
                  <c:v>Absolviert</c:v>
                </c:pt>
                <c:pt idx="1">
                  <c:v>Ausstehend</c:v>
                </c:pt>
              </c:strCache>
            </c:strRef>
          </c:cat>
          <c:val>
            <c:numRef>
              <c:f>Tabelle1!$L$54:$L$55</c:f>
              <c:numCache>
                <c:formatCode>0.00</c:formatCode>
                <c:ptCount val="2"/>
                <c:pt idx="0">
                  <c:v>0</c:v>
                </c:pt>
                <c:pt idx="1">
                  <c:v>210</c:v>
                </c:pt>
              </c:numCache>
            </c:numRef>
          </c:val>
          <c:extLst>
            <c:ext xmlns:c16="http://schemas.microsoft.com/office/drawing/2014/chart" uri="{C3380CC4-5D6E-409C-BE32-E72D297353CC}">
              <c16:uniqueId val="{00000000-8380-4489-B395-FB04AE2BA7A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8080"/>
    </a:solidFill>
    <a:ln w="9525" cap="flat" cmpd="sng" algn="ctr">
      <a:solidFill>
        <a:sysClr val="windowText" lastClr="000000"/>
      </a:solidFill>
      <a:round/>
    </a:ln>
    <a:effectLst/>
  </c:spPr>
  <c:txPr>
    <a:bodyPr/>
    <a:lstStyle/>
    <a:p>
      <a:pPr>
        <a:defRPr>
          <a:solidFill>
            <a:schemeClr val="bg1"/>
          </a:solidFill>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t>Notenverteilung Pflichtfächer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de-DE"/>
        </a:p>
      </c:txPr>
    </c:title>
    <c:autoTitleDeleted val="0"/>
    <c:plotArea>
      <c:layout/>
      <c:pieChart>
        <c:varyColors val="1"/>
        <c:ser>
          <c:idx val="0"/>
          <c:order val="0"/>
          <c:tx>
            <c:strRef>
              <c:f>Tabelle1!$K$40:$K$43</c:f>
              <c:strCache>
                <c:ptCount val="4"/>
                <c:pt idx="0">
                  <c:v>1</c:v>
                </c:pt>
                <c:pt idx="1">
                  <c:v>2</c:v>
                </c:pt>
                <c:pt idx="2">
                  <c:v>3</c:v>
                </c:pt>
                <c:pt idx="3">
                  <c:v>4</c:v>
                </c:pt>
              </c:strCache>
            </c:strRef>
          </c:tx>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0DF9-4E6B-8DA4-0BB75FE2C51C}"/>
              </c:ext>
            </c:extLst>
          </c:dPt>
          <c:dPt>
            <c:idx val="1"/>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3-0DF9-4E6B-8DA4-0BB75FE2C51C}"/>
              </c:ext>
            </c:extLst>
          </c:dPt>
          <c:dPt>
            <c:idx val="2"/>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5-0DF9-4E6B-8DA4-0BB75FE2C51C}"/>
              </c:ext>
            </c:extLst>
          </c:dPt>
          <c:dPt>
            <c:idx val="3"/>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7-0DF9-4E6B-8DA4-0BB75FE2C51C}"/>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dLblPos val="ct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Tabelle1!$N$40:$N$43</c:f>
              <c:numCache>
                <c:formatCode>0%</c:formatCode>
                <c:ptCount val="4"/>
                <c:pt idx="0">
                  <c:v>0</c:v>
                </c:pt>
                <c:pt idx="1">
                  <c:v>0</c:v>
                </c:pt>
                <c:pt idx="2">
                  <c:v>0</c:v>
                </c:pt>
                <c:pt idx="3">
                  <c:v>0</c:v>
                </c:pt>
              </c:numCache>
            </c:numRef>
          </c:val>
          <c:extLst>
            <c:ext xmlns:c16="http://schemas.microsoft.com/office/drawing/2014/chart" uri="{C3380CC4-5D6E-409C-BE32-E72D297353CC}">
              <c16:uniqueId val="{00000009-95E9-4F3F-A66B-23C96CBCCC8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bg1"/>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8080"/>
    </a:solidFill>
    <a:ln w="9525" cap="flat" cmpd="sng" algn="ctr">
      <a:solidFill>
        <a:schemeClr val="tx1">
          <a:lumMod val="15000"/>
          <a:lumOff val="85000"/>
        </a:schemeClr>
      </a:solidFill>
      <a:round/>
    </a:ln>
    <a:effectLst/>
  </c:spPr>
  <c:txPr>
    <a:bodyPr/>
    <a:lstStyle/>
    <a:p>
      <a:pPr>
        <a:defRPr>
          <a:solidFill>
            <a:schemeClr val="bg1"/>
          </a:solidFill>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2445611</xdr:colOff>
      <xdr:row>60</xdr:row>
      <xdr:rowOff>51633</xdr:rowOff>
    </xdr:from>
    <xdr:to>
      <xdr:col>14</xdr:col>
      <xdr:colOff>74476</xdr:colOff>
      <xdr:row>75</xdr:row>
      <xdr:rowOff>126323</xdr:rowOff>
    </xdr:to>
    <xdr:graphicFrame macro="">
      <xdr:nvGraphicFramePr>
        <xdr:cNvPr id="6" name="Diagramm 5">
          <a:extLst>
            <a:ext uri="{FF2B5EF4-FFF2-40B4-BE49-F238E27FC236}">
              <a16:creationId xmlns:a16="http://schemas.microsoft.com/office/drawing/2014/main" id="{CF7188E2-B115-EB62-2FC7-FA574841E4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2417925</xdr:colOff>
      <xdr:row>76</xdr:row>
      <xdr:rowOff>250609</xdr:rowOff>
    </xdr:from>
    <xdr:to>
      <xdr:col>14</xdr:col>
      <xdr:colOff>65348</xdr:colOff>
      <xdr:row>84</xdr:row>
      <xdr:rowOff>32748</xdr:rowOff>
    </xdr:to>
    <xdr:graphicFrame macro="">
      <xdr:nvGraphicFramePr>
        <xdr:cNvPr id="3" name="Diagramm 2">
          <a:extLst>
            <a:ext uri="{FF2B5EF4-FFF2-40B4-BE49-F238E27FC236}">
              <a16:creationId xmlns:a16="http://schemas.microsoft.com/office/drawing/2014/main" id="{8F286C33-3535-23D7-13F3-16A7E71A3D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6664</xdr:colOff>
      <xdr:row>3</xdr:row>
      <xdr:rowOff>25432</xdr:rowOff>
    </xdr:from>
    <xdr:to>
      <xdr:col>2</xdr:col>
      <xdr:colOff>1929934</xdr:colOff>
      <xdr:row>7</xdr:row>
      <xdr:rowOff>180631</xdr:rowOff>
    </xdr:to>
    <xdr:sp macro="" textlink="">
      <xdr:nvSpPr>
        <xdr:cNvPr id="2" name="Rechteck 1">
          <a:extLst>
            <a:ext uri="{FF2B5EF4-FFF2-40B4-BE49-F238E27FC236}">
              <a16:creationId xmlns:a16="http://schemas.microsoft.com/office/drawing/2014/main" id="{4B518687-3521-0B88-D64B-521B95F6A7C0}"/>
            </a:ext>
          </a:extLst>
        </xdr:cNvPr>
        <xdr:cNvSpPr/>
      </xdr:nvSpPr>
      <xdr:spPr>
        <a:xfrm>
          <a:off x="769589" y="594158"/>
          <a:ext cx="2686195" cy="91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ln>
              <a:solidFill>
                <a:schemeClr val="bg1"/>
              </a:solidFill>
            </a:ln>
            <a:solidFill>
              <a:schemeClr val="bg1"/>
            </a:solidFill>
          </a:endParaRPr>
        </a:p>
      </xdr:txBody>
    </xdr:sp>
    <xdr:clientData/>
  </xdr:twoCellAnchor>
  <xdr:oneCellAnchor>
    <xdr:from>
      <xdr:col>3</xdr:col>
      <xdr:colOff>651422</xdr:colOff>
      <xdr:row>3</xdr:row>
      <xdr:rowOff>34017</xdr:rowOff>
    </xdr:from>
    <xdr:ext cx="17661853" cy="911664"/>
    <xdr:sp macro="" textlink="">
      <xdr:nvSpPr>
        <xdr:cNvPr id="8" name="Textfeld 7">
          <a:extLst>
            <a:ext uri="{FF2B5EF4-FFF2-40B4-BE49-F238E27FC236}">
              <a16:creationId xmlns:a16="http://schemas.microsoft.com/office/drawing/2014/main" id="{F838EDAA-661C-43F7-B8F0-FA441FB6C878}"/>
            </a:ext>
          </a:extLst>
        </xdr:cNvPr>
        <xdr:cNvSpPr txBox="1"/>
      </xdr:nvSpPr>
      <xdr:spPr>
        <a:xfrm>
          <a:off x="5754101" y="595312"/>
          <a:ext cx="17661853" cy="9116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de-AT" sz="4800" b="1">
              <a:gradFill flip="none" rotWithShape="1">
                <a:gsLst>
                  <a:gs pos="41000">
                    <a:schemeClr val="bg1">
                      <a:lumMod val="75000"/>
                    </a:schemeClr>
                  </a:gs>
                  <a:gs pos="0">
                    <a:srgbClr val="FF9933"/>
                  </a:gs>
                  <a:gs pos="100000">
                    <a:srgbClr val="068CFA"/>
                  </a:gs>
                </a:gsLst>
                <a:path path="circle">
                  <a:fillToRect r="100000" b="100000"/>
                </a:path>
                <a:tileRect l="-100000" t="-100000"/>
              </a:gradFill>
              <a:latin typeface="Century Gothic" panose="020B0502020202020204" pitchFamily="34" charset="0"/>
              <a:ea typeface="HGSGothicE" panose="020B0900000000000000" pitchFamily="34" charset="-128"/>
            </a:rPr>
            <a:t>Referat für Bildungspolitik</a:t>
          </a:r>
        </a:p>
      </xdr:txBody>
    </xdr:sp>
    <xdr:clientData/>
  </xdr:oneCellAnchor>
  <xdr:twoCellAnchor editAs="oneCell">
    <xdr:from>
      <xdr:col>2</xdr:col>
      <xdr:colOff>1614920</xdr:colOff>
      <xdr:row>3</xdr:row>
      <xdr:rowOff>26380</xdr:rowOff>
    </xdr:from>
    <xdr:to>
      <xdr:col>5</xdr:col>
      <xdr:colOff>387471</xdr:colOff>
      <xdr:row>7</xdr:row>
      <xdr:rowOff>182710</xdr:rowOff>
    </xdr:to>
    <xdr:pic>
      <xdr:nvPicPr>
        <xdr:cNvPr id="7" name="Grafik 6" descr="Website umgezogen - wohnen-leoben.at">
          <a:extLst>
            <a:ext uri="{FF2B5EF4-FFF2-40B4-BE49-F238E27FC236}">
              <a16:creationId xmlns:a16="http://schemas.microsoft.com/office/drawing/2014/main" id="{0E575178-8D0F-42AE-8309-6E0A561D53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35257" y="603376"/>
          <a:ext cx="4982118" cy="925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8"/>
  <sheetViews>
    <sheetView tabSelected="1" zoomScale="40" zoomScaleNormal="40" workbookViewId="0">
      <selection activeCell="N16" sqref="N16"/>
    </sheetView>
  </sheetViews>
  <sheetFormatPr baseColWidth="10" defaultColWidth="10.6328125" defaultRowHeight="14.5" x14ac:dyDescent="0.35"/>
  <cols>
    <col min="1" max="2" width="10.6328125" style="1"/>
    <col min="3" max="3" width="50" style="1" customWidth="1"/>
    <col min="4" max="8" width="18.453125" style="1" customWidth="1"/>
    <col min="9" max="10" width="10.6328125" style="1"/>
    <col min="11" max="11" width="50" style="1" customWidth="1"/>
    <col min="12" max="15" width="18.6328125" style="1" customWidth="1"/>
    <col min="16" max="16" width="18.1796875" style="1" customWidth="1"/>
    <col min="17" max="16384" width="10.6328125" style="1"/>
  </cols>
  <sheetData>
    <row r="1" spans="1:16" ht="15" customHeight="1" x14ac:dyDescent="0.7">
      <c r="A1" s="43"/>
      <c r="B1" s="43"/>
      <c r="C1" s="43"/>
      <c r="D1" s="43"/>
      <c r="E1" s="43"/>
      <c r="F1" s="43"/>
      <c r="G1" s="43"/>
      <c r="H1" s="43"/>
      <c r="I1" s="43"/>
      <c r="J1" s="43"/>
      <c r="K1" s="43"/>
      <c r="L1" s="43"/>
      <c r="M1" s="43"/>
      <c r="N1" s="43"/>
      <c r="O1" s="43"/>
    </row>
    <row r="2" spans="1:16" ht="15" customHeight="1" x14ac:dyDescent="0.7">
      <c r="A2" s="2"/>
      <c r="B2" s="2"/>
      <c r="C2" s="2"/>
      <c r="D2" s="2"/>
      <c r="E2" s="2"/>
      <c r="F2" s="2"/>
      <c r="G2" s="2"/>
      <c r="H2" s="2"/>
      <c r="I2" s="2"/>
      <c r="J2" s="2"/>
      <c r="K2" s="2"/>
      <c r="L2" s="2"/>
      <c r="M2" s="2"/>
      <c r="N2" s="2"/>
      <c r="O2" s="2"/>
    </row>
    <row r="3" spans="1:16" ht="15" customHeight="1" x14ac:dyDescent="0.7">
      <c r="A3" s="2"/>
      <c r="B3" s="2"/>
      <c r="C3" s="2"/>
      <c r="D3" s="2"/>
      <c r="E3" s="2"/>
      <c r="F3" s="2"/>
      <c r="G3" s="2"/>
      <c r="H3" s="2"/>
      <c r="I3" s="2"/>
      <c r="J3" s="2"/>
      <c r="K3" s="2"/>
      <c r="L3" s="2"/>
      <c r="M3" s="2"/>
      <c r="N3" s="2"/>
      <c r="O3" s="2"/>
    </row>
    <row r="4" spans="1:16" ht="15" customHeight="1" x14ac:dyDescent="0.7">
      <c r="A4" s="2"/>
      <c r="B4" s="2"/>
      <c r="C4" s="2"/>
      <c r="D4" s="2"/>
      <c r="E4" s="2"/>
      <c r="F4" s="2"/>
      <c r="G4" s="2"/>
      <c r="H4" s="2"/>
      <c r="I4" s="2"/>
      <c r="J4" s="2"/>
      <c r="K4" s="2"/>
      <c r="L4" s="2"/>
      <c r="M4" s="2"/>
      <c r="N4" s="2"/>
      <c r="O4" s="2"/>
    </row>
    <row r="5" spans="1:16" ht="15" customHeight="1" x14ac:dyDescent="0.7">
      <c r="A5" s="2"/>
      <c r="B5" s="2"/>
      <c r="C5" s="2"/>
      <c r="D5" s="2"/>
      <c r="E5" s="2"/>
      <c r="F5" s="2"/>
      <c r="G5" s="2"/>
      <c r="H5" s="2"/>
      <c r="I5" s="2"/>
      <c r="J5" s="2"/>
      <c r="K5" s="2"/>
      <c r="L5" s="2"/>
      <c r="M5" s="2"/>
      <c r="N5" s="2"/>
      <c r="O5" s="2"/>
    </row>
    <row r="6" spans="1:16" ht="15" customHeight="1" x14ac:dyDescent="0.7">
      <c r="A6" s="2"/>
      <c r="B6" s="2"/>
      <c r="C6" s="2"/>
      <c r="D6" s="2"/>
      <c r="E6" s="2"/>
      <c r="F6" s="2"/>
      <c r="G6" s="2"/>
      <c r="H6" s="2"/>
      <c r="I6" s="2"/>
      <c r="J6" s="2"/>
      <c r="K6" s="2"/>
      <c r="L6" s="2"/>
      <c r="M6" s="2"/>
      <c r="N6" s="2"/>
      <c r="O6" s="2"/>
    </row>
    <row r="7" spans="1:16" ht="15" customHeight="1" x14ac:dyDescent="0.7">
      <c r="A7" s="2"/>
      <c r="B7" s="2"/>
      <c r="C7" s="2"/>
      <c r="D7" s="2"/>
      <c r="E7" s="2"/>
      <c r="F7" s="2"/>
      <c r="G7" s="2"/>
      <c r="H7" s="2"/>
      <c r="I7" s="2"/>
      <c r="J7" s="2"/>
      <c r="K7" s="2"/>
      <c r="L7" s="2"/>
      <c r="M7" s="2"/>
      <c r="N7" s="2"/>
      <c r="O7" s="2"/>
    </row>
    <row r="8" spans="1:16" ht="15" customHeight="1" x14ac:dyDescent="0.7">
      <c r="A8" s="2"/>
      <c r="B8" s="2"/>
      <c r="C8" s="2"/>
      <c r="D8" s="2"/>
      <c r="E8" s="2"/>
      <c r="F8" s="2"/>
      <c r="G8" s="2"/>
      <c r="H8" s="2"/>
      <c r="I8" s="2"/>
      <c r="J8" s="2"/>
      <c r="K8" s="2"/>
      <c r="L8" s="2"/>
      <c r="M8" s="2"/>
      <c r="N8" s="2"/>
      <c r="O8" s="2"/>
    </row>
    <row r="9" spans="1:16" ht="15" customHeight="1" x14ac:dyDescent="0.7">
      <c r="A9" s="2"/>
      <c r="B9" s="2"/>
      <c r="C9" s="2"/>
      <c r="D9" s="2"/>
      <c r="E9" s="2"/>
      <c r="F9" s="2"/>
      <c r="G9" s="2"/>
      <c r="H9" s="2"/>
      <c r="I9" s="2"/>
      <c r="J9" s="2"/>
      <c r="K9" s="2"/>
      <c r="L9" s="2"/>
      <c r="M9" s="2"/>
      <c r="N9" s="2"/>
      <c r="O9" s="2"/>
    </row>
    <row r="10" spans="1:16" ht="18.899999999999999" customHeight="1" x14ac:dyDescent="0.7">
      <c r="A10" s="2"/>
      <c r="B10" s="42" t="s">
        <v>97</v>
      </c>
      <c r="C10" s="42"/>
      <c r="D10" s="42"/>
      <c r="E10" s="42"/>
      <c r="F10" s="42"/>
      <c r="G10" s="42"/>
      <c r="H10" s="42"/>
      <c r="I10" s="42"/>
      <c r="J10" s="42"/>
      <c r="K10" s="42"/>
      <c r="L10" s="42"/>
      <c r="M10" s="42"/>
      <c r="N10" s="42"/>
      <c r="O10" s="42"/>
      <c r="P10" s="42"/>
    </row>
    <row r="11" spans="1:16" ht="18.899999999999999" customHeight="1" x14ac:dyDescent="0.7">
      <c r="A11" s="2"/>
      <c r="B11" s="42"/>
      <c r="C11" s="42"/>
      <c r="D11" s="42"/>
      <c r="E11" s="42"/>
      <c r="F11" s="42"/>
      <c r="G11" s="42"/>
      <c r="H11" s="42"/>
      <c r="I11" s="42"/>
      <c r="J11" s="42"/>
      <c r="K11" s="42"/>
      <c r="L11" s="42"/>
      <c r="M11" s="42"/>
      <c r="N11" s="42"/>
      <c r="O11" s="42"/>
      <c r="P11" s="42"/>
    </row>
    <row r="12" spans="1:16" ht="18.899999999999999" customHeight="1" x14ac:dyDescent="0.7">
      <c r="A12" s="2"/>
      <c r="B12" s="42"/>
      <c r="C12" s="42"/>
      <c r="D12" s="42"/>
      <c r="E12" s="42"/>
      <c r="F12" s="42"/>
      <c r="G12" s="42"/>
      <c r="H12" s="42"/>
      <c r="I12" s="42"/>
      <c r="J12" s="42"/>
      <c r="K12" s="42"/>
      <c r="L12" s="42"/>
      <c r="M12" s="42"/>
      <c r="N12" s="42"/>
      <c r="O12" s="42"/>
      <c r="P12" s="42"/>
    </row>
    <row r="13" spans="1:16" ht="22.5" customHeight="1" x14ac:dyDescent="0.7">
      <c r="A13" s="2"/>
      <c r="B13" s="2"/>
      <c r="C13" s="2"/>
      <c r="D13" s="2"/>
      <c r="E13" s="2"/>
      <c r="F13" s="2"/>
      <c r="G13" s="2"/>
      <c r="H13" s="2"/>
      <c r="I13" s="2"/>
      <c r="J13" s="2"/>
      <c r="K13" s="2"/>
      <c r="L13" s="2"/>
      <c r="M13" s="2"/>
      <c r="N13" s="2"/>
      <c r="O13" s="2"/>
    </row>
    <row r="14" spans="1:16" ht="22.5" customHeight="1" x14ac:dyDescent="0.5">
      <c r="C14" s="41"/>
    </row>
    <row r="15" spans="1:16" ht="22.5" customHeight="1" x14ac:dyDescent="0.35">
      <c r="B15" s="44" t="s">
        <v>67</v>
      </c>
      <c r="C15" s="20" t="s">
        <v>65</v>
      </c>
      <c r="D15" s="31" t="s">
        <v>66</v>
      </c>
      <c r="E15" s="31" t="s">
        <v>61</v>
      </c>
      <c r="F15" s="31" t="s">
        <v>0</v>
      </c>
      <c r="G15" s="31" t="s">
        <v>1</v>
      </c>
      <c r="H15" s="31" t="s">
        <v>89</v>
      </c>
      <c r="I15" s="3"/>
      <c r="J15" s="45" t="s">
        <v>96</v>
      </c>
      <c r="K15" s="15" t="s">
        <v>73</v>
      </c>
      <c r="L15" s="31" t="s">
        <v>66</v>
      </c>
      <c r="M15" s="31" t="s">
        <v>61</v>
      </c>
      <c r="N15" s="31" t="s">
        <v>109</v>
      </c>
      <c r="O15" s="31" t="s">
        <v>1</v>
      </c>
      <c r="P15" s="31" t="s">
        <v>89</v>
      </c>
    </row>
    <row r="16" spans="1:16" ht="22.5" customHeight="1" x14ac:dyDescent="0.35">
      <c r="B16" s="44"/>
      <c r="C16" s="17" t="s">
        <v>2</v>
      </c>
      <c r="D16" s="23" t="s">
        <v>82</v>
      </c>
      <c r="E16" s="23" t="s">
        <v>3</v>
      </c>
      <c r="F16" s="23">
        <v>7.5</v>
      </c>
      <c r="G16" s="23"/>
      <c r="H16" s="16">
        <f t="shared" ref="H16:H23" si="0">G16</f>
        <v>0</v>
      </c>
      <c r="J16" s="45"/>
      <c r="K16" s="17"/>
      <c r="L16" s="23"/>
      <c r="M16" s="23"/>
      <c r="N16" s="23"/>
      <c r="O16" s="23"/>
      <c r="P16" s="16">
        <f>O16</f>
        <v>0</v>
      </c>
    </row>
    <row r="17" spans="2:16" ht="22.5" customHeight="1" x14ac:dyDescent="0.35">
      <c r="B17" s="44"/>
      <c r="C17" s="17" t="s">
        <v>4</v>
      </c>
      <c r="D17" s="23" t="s">
        <v>82</v>
      </c>
      <c r="E17" s="23" t="s">
        <v>5</v>
      </c>
      <c r="F17" s="23">
        <v>3</v>
      </c>
      <c r="G17" s="23"/>
      <c r="H17" s="16">
        <f t="shared" si="0"/>
        <v>0</v>
      </c>
      <c r="J17" s="45"/>
      <c r="K17" s="17"/>
      <c r="L17" s="23"/>
      <c r="M17" s="23"/>
      <c r="N17" s="23"/>
      <c r="O17" s="23"/>
      <c r="P17" s="16">
        <f t="shared" ref="P17:P24" si="1">O17</f>
        <v>0</v>
      </c>
    </row>
    <row r="18" spans="2:16" ht="22.5" customHeight="1" x14ac:dyDescent="0.35">
      <c r="B18" s="44"/>
      <c r="C18" s="17" t="s">
        <v>6</v>
      </c>
      <c r="D18" s="23" t="s">
        <v>83</v>
      </c>
      <c r="E18" s="23" t="s">
        <v>3</v>
      </c>
      <c r="F18" s="23">
        <v>6</v>
      </c>
      <c r="G18" s="23"/>
      <c r="H18" s="16">
        <f>G18</f>
        <v>0</v>
      </c>
      <c r="J18" s="45"/>
      <c r="K18" s="17"/>
      <c r="L18" s="23"/>
      <c r="M18" s="23"/>
      <c r="N18" s="23"/>
      <c r="O18" s="23"/>
      <c r="P18" s="16">
        <f t="shared" si="1"/>
        <v>0</v>
      </c>
    </row>
    <row r="19" spans="2:16" ht="22.5" customHeight="1" x14ac:dyDescent="0.35">
      <c r="B19" s="44"/>
      <c r="C19" s="17" t="s">
        <v>7</v>
      </c>
      <c r="D19" s="23" t="s">
        <v>83</v>
      </c>
      <c r="E19" s="23" t="s">
        <v>5</v>
      </c>
      <c r="F19" s="23">
        <v>2.5</v>
      </c>
      <c r="G19" s="23"/>
      <c r="H19" s="16">
        <f t="shared" si="0"/>
        <v>0</v>
      </c>
      <c r="J19" s="45"/>
      <c r="K19" s="17"/>
      <c r="L19" s="23"/>
      <c r="M19" s="23"/>
      <c r="N19" s="23"/>
      <c r="O19" s="23"/>
      <c r="P19" s="16">
        <f>O19</f>
        <v>0</v>
      </c>
    </row>
    <row r="20" spans="2:16" ht="22.5" customHeight="1" x14ac:dyDescent="0.35">
      <c r="B20" s="44"/>
      <c r="C20" s="22" t="s">
        <v>10</v>
      </c>
      <c r="D20" s="24" t="s">
        <v>83</v>
      </c>
      <c r="E20" s="24" t="s">
        <v>3</v>
      </c>
      <c r="F20" s="23">
        <v>3</v>
      </c>
      <c r="G20" s="23"/>
      <c r="H20" s="16">
        <f t="shared" si="0"/>
        <v>0</v>
      </c>
      <c r="J20" s="45"/>
      <c r="K20" s="17"/>
      <c r="L20" s="23"/>
      <c r="M20" s="23"/>
      <c r="N20" s="23"/>
      <c r="O20" s="23"/>
      <c r="P20" s="16">
        <f t="shared" si="1"/>
        <v>0</v>
      </c>
    </row>
    <row r="21" spans="2:16" ht="22.5" customHeight="1" x14ac:dyDescent="0.35">
      <c r="B21" s="44"/>
      <c r="C21" s="22" t="s">
        <v>11</v>
      </c>
      <c r="D21" s="24" t="s">
        <v>83</v>
      </c>
      <c r="E21" s="24" t="s">
        <v>5</v>
      </c>
      <c r="F21" s="23">
        <v>1.5</v>
      </c>
      <c r="G21" s="23"/>
      <c r="H21" s="16">
        <f t="shared" si="0"/>
        <v>0</v>
      </c>
      <c r="J21" s="45"/>
      <c r="K21" s="17"/>
      <c r="L21" s="23"/>
      <c r="M21" s="23"/>
      <c r="N21" s="23"/>
      <c r="O21" s="23"/>
      <c r="P21" s="16">
        <f t="shared" si="1"/>
        <v>0</v>
      </c>
    </row>
    <row r="22" spans="2:16" ht="22.5" customHeight="1" x14ac:dyDescent="0.35">
      <c r="B22" s="44"/>
      <c r="C22" s="17" t="s">
        <v>8</v>
      </c>
      <c r="D22" s="23" t="s">
        <v>84</v>
      </c>
      <c r="E22" s="23" t="s">
        <v>9</v>
      </c>
      <c r="F22" s="23">
        <v>2.5</v>
      </c>
      <c r="G22" s="23"/>
      <c r="H22" s="16">
        <f t="shared" si="0"/>
        <v>0</v>
      </c>
      <c r="J22" s="45"/>
      <c r="K22" s="17"/>
      <c r="L22" s="23"/>
      <c r="M22" s="23"/>
      <c r="N22" s="23"/>
      <c r="O22" s="23"/>
      <c r="P22" s="16">
        <f t="shared" si="1"/>
        <v>0</v>
      </c>
    </row>
    <row r="23" spans="2:16" ht="22.5" customHeight="1" x14ac:dyDescent="0.35">
      <c r="B23" s="44"/>
      <c r="C23" s="21" t="s">
        <v>62</v>
      </c>
      <c r="D23" s="35"/>
      <c r="E23" s="35"/>
      <c r="F23" s="36">
        <f>IF(AND(ISNUMBER(G16)=TRUE, G16&lt;5), SUM(F16), 0)+IF(AND(ISNUMBER(G17)=TRUE, G17&lt;5), SUM(F17), 0)+IF(AND(ISNUMBER(G18)=TRUE, G18&lt;5), SUM(F18), 0)+IF(AND(ISNUMBER(G19)=TRUE, G19&lt;5), SUM(F19), 0)+IF(AND(ISNUMBER(G20)=TRUE, G20&lt;5), SUM(F20), 0)+IF(AND(ISNUMBER(G21)=TRUE, G21&lt;5), SUM(F21), 0)+IF(AND(ISNUMBER(G22)=TRUE, G22&lt;5), SUM(F22), 0)</f>
        <v>0</v>
      </c>
      <c r="G23" s="36">
        <f>IF(AND(ISNUMBER(G16)=TRUE, G16&lt;5), F16/F23*G16, 0)+IF(AND(ISNUMBER(G17)=TRUE, G17&lt;5), F17/F23*G17, 0)+IF(AND(ISNUMBER(G18)=TRUE, G18&lt;5), F18/F23*G18, 0)+IF(AND(ISNUMBER(G19)=TRUE, G19&lt;5), F19/F23*G19, 0)+IF(AND(ISNUMBER(G20)=TRUE, G20&lt;5), F20/F23*G20, 0)+IF(AND(ISNUMBER(G21)=TRUE, G21&lt;5), F21/F23*G21, 0)+IF(AND(ISNUMBER(G22)=TRUE, G22&lt;5), F22/F23*G22, 0)</f>
        <v>0</v>
      </c>
      <c r="H23" s="37">
        <f t="shared" si="0"/>
        <v>0</v>
      </c>
      <c r="J23" s="45"/>
      <c r="K23" s="17"/>
      <c r="L23" s="23"/>
      <c r="M23" s="23"/>
      <c r="N23" s="23"/>
      <c r="O23" s="23"/>
      <c r="P23" s="16">
        <f t="shared" si="1"/>
        <v>0</v>
      </c>
    </row>
    <row r="24" spans="2:16" ht="22.5" customHeight="1" x14ac:dyDescent="0.35">
      <c r="B24" s="5"/>
      <c r="C24" s="19"/>
      <c r="D24" s="25"/>
      <c r="E24" s="25"/>
      <c r="F24" s="29"/>
      <c r="G24" s="29"/>
      <c r="H24" s="29"/>
      <c r="J24" s="45"/>
      <c r="K24" s="17"/>
      <c r="L24" s="23"/>
      <c r="M24" s="23"/>
      <c r="N24" s="23"/>
      <c r="O24" s="23"/>
      <c r="P24" s="16">
        <f t="shared" si="1"/>
        <v>0</v>
      </c>
    </row>
    <row r="25" spans="2:16" ht="22.5" customHeight="1" x14ac:dyDescent="0.35">
      <c r="B25" s="45" t="s">
        <v>108</v>
      </c>
      <c r="C25" s="17" t="s">
        <v>12</v>
      </c>
      <c r="D25" s="23" t="s">
        <v>82</v>
      </c>
      <c r="E25" s="23" t="s">
        <v>3</v>
      </c>
      <c r="F25" s="23">
        <v>4</v>
      </c>
      <c r="G25" s="23"/>
      <c r="H25" s="16">
        <f t="shared" ref="H25:H32" si="2">G25</f>
        <v>0</v>
      </c>
      <c r="J25" s="45"/>
      <c r="K25" s="21" t="s">
        <v>72</v>
      </c>
      <c r="L25" s="35"/>
      <c r="M25" s="35"/>
      <c r="N25" s="35">
        <f>SUM(N16:N24)</f>
        <v>0</v>
      </c>
      <c r="O25" s="35" t="e">
        <f>(O16*N16+O17*N17+O18*N18+O19*N19+O20*N20+O21*N21+O22*N22+O23*N23+O24*N24)/N25</f>
        <v>#DIV/0!</v>
      </c>
      <c r="P25" s="35" t="e">
        <f>O25</f>
        <v>#DIV/0!</v>
      </c>
    </row>
    <row r="26" spans="2:16" ht="22.5" customHeight="1" x14ac:dyDescent="0.35">
      <c r="B26" s="45"/>
      <c r="C26" s="17" t="s">
        <v>13</v>
      </c>
      <c r="D26" s="23" t="s">
        <v>82</v>
      </c>
      <c r="E26" s="23" t="s">
        <v>3</v>
      </c>
      <c r="F26" s="23">
        <v>2</v>
      </c>
      <c r="G26" s="23"/>
      <c r="H26" s="16">
        <f t="shared" si="2"/>
        <v>0</v>
      </c>
      <c r="J26" s="6"/>
      <c r="K26" s="18"/>
      <c r="L26" s="26"/>
      <c r="M26" s="26"/>
      <c r="N26" s="26"/>
      <c r="O26" s="26"/>
      <c r="P26" s="26"/>
    </row>
    <row r="27" spans="2:16" ht="22.5" customHeight="1" x14ac:dyDescent="0.35">
      <c r="B27" s="45"/>
      <c r="C27" s="17" t="s">
        <v>14</v>
      </c>
      <c r="D27" s="23" t="s">
        <v>83</v>
      </c>
      <c r="E27" s="23" t="s">
        <v>3</v>
      </c>
      <c r="F27" s="23">
        <v>3</v>
      </c>
      <c r="G27" s="23"/>
      <c r="H27" s="16">
        <f t="shared" si="2"/>
        <v>0</v>
      </c>
      <c r="J27" s="45" t="s">
        <v>74</v>
      </c>
      <c r="K27" s="20" t="s">
        <v>65</v>
      </c>
      <c r="L27" s="31" t="s">
        <v>66</v>
      </c>
      <c r="M27" s="31" t="s">
        <v>61</v>
      </c>
      <c r="N27" s="31" t="s">
        <v>77</v>
      </c>
      <c r="O27" s="31" t="s">
        <v>1</v>
      </c>
      <c r="P27" s="31" t="s">
        <v>89</v>
      </c>
    </row>
    <row r="28" spans="2:16" ht="22.5" customHeight="1" x14ac:dyDescent="0.35">
      <c r="B28" s="45"/>
      <c r="C28" s="17" t="s">
        <v>15</v>
      </c>
      <c r="D28" s="23" t="s">
        <v>84</v>
      </c>
      <c r="E28" s="23" t="s">
        <v>3</v>
      </c>
      <c r="F28" s="23">
        <v>6</v>
      </c>
      <c r="G28" s="23"/>
      <c r="H28" s="16">
        <f t="shared" si="2"/>
        <v>0</v>
      </c>
      <c r="J28" s="45"/>
      <c r="K28" s="17" t="s">
        <v>75</v>
      </c>
      <c r="L28" s="23"/>
      <c r="M28" s="23" t="s">
        <v>3</v>
      </c>
      <c r="N28" s="23">
        <v>0</v>
      </c>
      <c r="O28" s="23"/>
      <c r="P28" s="16">
        <f>O28</f>
        <v>0</v>
      </c>
    </row>
    <row r="29" spans="2:16" ht="22.5" customHeight="1" x14ac:dyDescent="0.35">
      <c r="B29" s="45"/>
      <c r="C29" s="17" t="s">
        <v>17</v>
      </c>
      <c r="D29" s="23" t="s">
        <v>84</v>
      </c>
      <c r="E29" s="23" t="s">
        <v>5</v>
      </c>
      <c r="F29" s="23">
        <v>1</v>
      </c>
      <c r="G29" s="23"/>
      <c r="H29" s="16">
        <f t="shared" si="2"/>
        <v>0</v>
      </c>
      <c r="J29" s="45"/>
      <c r="K29" s="17" t="s">
        <v>76</v>
      </c>
      <c r="L29" s="23"/>
      <c r="M29" s="23" t="s">
        <v>33</v>
      </c>
      <c r="N29" s="23">
        <v>7.5</v>
      </c>
      <c r="O29" s="23"/>
      <c r="P29" s="16">
        <f t="shared" ref="P29" si="3">O29</f>
        <v>0</v>
      </c>
    </row>
    <row r="30" spans="2:16" ht="22.5" customHeight="1" x14ac:dyDescent="0.35">
      <c r="B30" s="45"/>
      <c r="C30" s="17" t="s">
        <v>16</v>
      </c>
      <c r="D30" s="23" t="s">
        <v>85</v>
      </c>
      <c r="E30" s="23" t="s">
        <v>3</v>
      </c>
      <c r="F30" s="23">
        <v>3</v>
      </c>
      <c r="G30" s="23"/>
      <c r="H30" s="16">
        <f t="shared" si="2"/>
        <v>0</v>
      </c>
      <c r="J30" s="45"/>
      <c r="K30" s="21" t="s">
        <v>72</v>
      </c>
      <c r="L30" s="35"/>
      <c r="M30" s="35"/>
      <c r="N30" s="35">
        <f>IF(AND(ISNUMBER(O29)=TRUE, O29&lt;5), SUM(N29), 0)</f>
        <v>0</v>
      </c>
      <c r="O30" s="35" t="str">
        <f>IF(ISNUMBER(O29)=TRUE, O29, "")</f>
        <v/>
      </c>
      <c r="P30" s="35"/>
    </row>
    <row r="31" spans="2:16" ht="22.5" customHeight="1" x14ac:dyDescent="0.35">
      <c r="B31" s="45"/>
      <c r="C31" s="17" t="s">
        <v>18</v>
      </c>
      <c r="D31" s="23" t="s">
        <v>85</v>
      </c>
      <c r="E31" s="23" t="s">
        <v>5</v>
      </c>
      <c r="F31" s="23">
        <v>2</v>
      </c>
      <c r="G31" s="23"/>
      <c r="H31" s="16">
        <f t="shared" si="2"/>
        <v>0</v>
      </c>
      <c r="K31" s="19"/>
      <c r="L31" s="25"/>
      <c r="M31" s="25"/>
      <c r="N31" s="25"/>
      <c r="O31" s="25"/>
      <c r="P31" s="25"/>
    </row>
    <row r="32" spans="2:16" ht="22.5" customHeight="1" x14ac:dyDescent="0.35">
      <c r="B32" s="45"/>
      <c r="C32" s="21" t="s">
        <v>62</v>
      </c>
      <c r="D32" s="35"/>
      <c r="E32" s="35"/>
      <c r="F32" s="36">
        <f>IF(AND(ISNUMBER(G25)=TRUE, G25&lt;5), SUM(F25), 0)+IF(AND(ISNUMBER(G26)=TRUE, G26&lt;5), SUM(F26), 0)+IF(AND(ISNUMBER(G27)=TRUE, G27&lt;5), SUM(F27), 0)+IF(AND(ISNUMBER(G28)=TRUE, G28&lt;5), SUM(F28), 0)+IF(AND(ISNUMBER(G29)=TRUE, G29&lt;5), SUM(F29), 0)+IF(AND(ISNUMBER(G30)=TRUE, G30&lt;5), SUM(F30), 0)+IF(AND(ISNUMBER(G31)=TRUE, G31&lt;5), SUM(F31), 0)</f>
        <v>0</v>
      </c>
      <c r="G32" s="36">
        <f>IF(AND(ISNUMBER(G25)=TRUE, G25&lt;5), F25/F32*G25, 0)+IF(AND(ISNUMBER(G26)=TRUE, G26&lt;5), F26/F32*G26, 0)+IF(AND(ISNUMBER(G27)=TRUE, G27&lt;5), F27/F32*G27, 0)+IF(AND(ISNUMBER(G28)=TRUE, G28&lt;5), F28/F32*G28, 0)+IF(AND(ISNUMBER(G29)=TRUE, G29&lt;5), F29/F32*G29, 0)+IF(AND(ISNUMBER(G30)=TRUE, G30&lt;5), F30/F32*G30, 0)+IF(AND(ISNUMBER(G31)=TRUE, G31&lt;5), F31/F32*G31, 0)</f>
        <v>0</v>
      </c>
      <c r="H32" s="37">
        <f t="shared" si="2"/>
        <v>0</v>
      </c>
      <c r="J32" s="45" t="s">
        <v>100</v>
      </c>
      <c r="K32" s="20" t="s">
        <v>65</v>
      </c>
      <c r="L32" s="31" t="s">
        <v>0</v>
      </c>
      <c r="M32" s="31" t="s">
        <v>1</v>
      </c>
      <c r="N32" s="31" t="s">
        <v>89</v>
      </c>
      <c r="O32" s="26"/>
      <c r="P32" s="26"/>
    </row>
    <row r="33" spans="2:16" ht="22.5" customHeight="1" x14ac:dyDescent="0.35">
      <c r="B33" s="7"/>
      <c r="C33" s="18"/>
      <c r="D33" s="26"/>
      <c r="E33" s="26"/>
      <c r="F33" s="30"/>
      <c r="G33" s="30"/>
      <c r="H33" s="30"/>
      <c r="J33" s="45"/>
      <c r="K33" s="17" t="s">
        <v>68</v>
      </c>
      <c r="L33" s="23">
        <v>7.5</v>
      </c>
      <c r="M33" s="23"/>
      <c r="N33" s="16">
        <f>IF(M33="E", 1, 0)</f>
        <v>0</v>
      </c>
      <c r="O33" s="26"/>
      <c r="P33" s="26"/>
    </row>
    <row r="34" spans="2:16" ht="22.5" customHeight="1" x14ac:dyDescent="0.35">
      <c r="B34" s="45" t="s">
        <v>107</v>
      </c>
      <c r="C34" s="22" t="s">
        <v>19</v>
      </c>
      <c r="D34" s="24" t="s">
        <v>82</v>
      </c>
      <c r="E34" s="24" t="s">
        <v>3</v>
      </c>
      <c r="F34" s="24">
        <v>3</v>
      </c>
      <c r="G34" s="24"/>
      <c r="H34" s="16">
        <f t="shared" ref="H34:H47" si="4">G34</f>
        <v>0</v>
      </c>
      <c r="J34" s="45"/>
      <c r="K34" s="17" t="s">
        <v>69</v>
      </c>
      <c r="L34" s="23">
        <v>7.5</v>
      </c>
      <c r="M34" s="23"/>
      <c r="N34" s="16">
        <f t="shared" ref="N34:N36" si="5">IF(M34="E", 1, 0)</f>
        <v>0</v>
      </c>
      <c r="O34" s="26"/>
      <c r="P34" s="25"/>
    </row>
    <row r="35" spans="2:16" ht="22.5" customHeight="1" x14ac:dyDescent="0.35">
      <c r="B35" s="45"/>
      <c r="C35" s="22" t="s">
        <v>20</v>
      </c>
      <c r="D35" s="24" t="s">
        <v>82</v>
      </c>
      <c r="E35" s="24" t="s">
        <v>3</v>
      </c>
      <c r="F35" s="24">
        <v>3</v>
      </c>
      <c r="G35" s="24"/>
      <c r="H35" s="16">
        <f t="shared" si="4"/>
        <v>0</v>
      </c>
      <c r="J35" s="45"/>
      <c r="K35" s="17" t="s">
        <v>70</v>
      </c>
      <c r="L35" s="23">
        <v>7.5</v>
      </c>
      <c r="M35" s="23"/>
      <c r="N35" s="16">
        <f t="shared" si="5"/>
        <v>0</v>
      </c>
      <c r="O35" s="26"/>
      <c r="P35" s="25"/>
    </row>
    <row r="36" spans="2:16" ht="22.5" customHeight="1" x14ac:dyDescent="0.35">
      <c r="B36" s="45"/>
      <c r="C36" s="22" t="s">
        <v>21</v>
      </c>
      <c r="D36" s="24" t="s">
        <v>82</v>
      </c>
      <c r="E36" s="24" t="s">
        <v>5</v>
      </c>
      <c r="F36" s="24">
        <v>2</v>
      </c>
      <c r="G36" s="24"/>
      <c r="H36" s="16">
        <f t="shared" si="4"/>
        <v>0</v>
      </c>
      <c r="J36" s="45"/>
      <c r="K36" s="17" t="s">
        <v>71</v>
      </c>
      <c r="L36" s="23">
        <v>7.5</v>
      </c>
      <c r="M36" s="23"/>
      <c r="N36" s="16">
        <f t="shared" si="5"/>
        <v>0</v>
      </c>
      <c r="O36" s="26"/>
      <c r="P36" s="25"/>
    </row>
    <row r="37" spans="2:16" ht="22.5" customHeight="1" x14ac:dyDescent="0.35">
      <c r="B37" s="45"/>
      <c r="C37" s="17" t="s">
        <v>22</v>
      </c>
      <c r="D37" s="24" t="s">
        <v>83</v>
      </c>
      <c r="E37" s="23" t="s">
        <v>3</v>
      </c>
      <c r="F37" s="23">
        <v>3</v>
      </c>
      <c r="G37" s="23"/>
      <c r="H37" s="16">
        <f t="shared" si="4"/>
        <v>0</v>
      </c>
      <c r="J37" s="45"/>
      <c r="K37" s="21" t="s">
        <v>72</v>
      </c>
      <c r="L37" s="36">
        <f>IF(M33="E", SUM(L33), 0)+IF(M34="E", SUM(L34), 0)+IF(M35="E", SUM(L35), 0)+IF(M36="E", SUM(L36), 0)</f>
        <v>0</v>
      </c>
      <c r="M37" s="35" t="str">
        <f>IF(AND(M33="E",M34="E",M35="E",M36="E"), "E", "Ausstehend")</f>
        <v>Ausstehend</v>
      </c>
      <c r="N37" s="35" t="str">
        <f>IF(M37="E", "Absolviert","")</f>
        <v/>
      </c>
      <c r="O37" s="26"/>
      <c r="P37" s="25"/>
    </row>
    <row r="38" spans="2:16" ht="22.5" customHeight="1" x14ac:dyDescent="0.35">
      <c r="B38" s="45"/>
      <c r="C38" s="17" t="s">
        <v>23</v>
      </c>
      <c r="D38" s="24" t="s">
        <v>83</v>
      </c>
      <c r="E38" s="23" t="s">
        <v>5</v>
      </c>
      <c r="F38" s="23">
        <v>1</v>
      </c>
      <c r="G38" s="23"/>
      <c r="H38" s="16">
        <f t="shared" si="4"/>
        <v>0</v>
      </c>
      <c r="K38" s="19"/>
      <c r="L38" s="25"/>
      <c r="M38" s="25"/>
      <c r="N38" s="25"/>
      <c r="O38" s="26"/>
      <c r="P38" s="25"/>
    </row>
    <row r="39" spans="2:16" ht="22.5" customHeight="1" x14ac:dyDescent="0.35">
      <c r="B39" s="45"/>
      <c r="C39" s="17" t="s">
        <v>27</v>
      </c>
      <c r="D39" s="24" t="s">
        <v>83</v>
      </c>
      <c r="E39" s="23" t="s">
        <v>3</v>
      </c>
      <c r="F39" s="23">
        <v>4.5</v>
      </c>
      <c r="G39" s="23"/>
      <c r="H39" s="16">
        <f t="shared" si="4"/>
        <v>0</v>
      </c>
      <c r="J39" s="44" t="s">
        <v>101</v>
      </c>
      <c r="K39" s="20" t="s">
        <v>1</v>
      </c>
      <c r="L39" s="31" t="s">
        <v>90</v>
      </c>
      <c r="M39" s="31" t="s">
        <v>0</v>
      </c>
      <c r="N39" s="31" t="s">
        <v>91</v>
      </c>
      <c r="O39" s="26"/>
      <c r="P39" s="25"/>
    </row>
    <row r="40" spans="2:16" ht="22.5" customHeight="1" x14ac:dyDescent="0.35">
      <c r="B40" s="45"/>
      <c r="C40" s="17" t="s">
        <v>28</v>
      </c>
      <c r="D40" s="24" t="s">
        <v>83</v>
      </c>
      <c r="E40" s="23" t="s">
        <v>5</v>
      </c>
      <c r="F40" s="23">
        <v>2</v>
      </c>
      <c r="G40" s="23"/>
      <c r="H40" s="16">
        <f t="shared" si="4"/>
        <v>0</v>
      </c>
      <c r="J40" s="44"/>
      <c r="K40" s="17">
        <v>1</v>
      </c>
      <c r="L40" s="23">
        <f>COUNTIF(G16:G22, "1")+COUNTIF(G25:G31, "1")+COUNTIF(G34:G46, "1")+COUNTIF(G49:G56,"1")+COUNTIF(G59:G66, "1")+COUNTIF(G69:G74, "1")+COUNTIF(G77:G80, "1")+COUNTIF(G83:G85, "1")+COUNTIF(O29, "1")</f>
        <v>0</v>
      </c>
      <c r="M40" s="23">
        <f>IF(G16=1,F16,0)+IF(G17=1,F17,0)+IF(G18=1, F18, 0)+IF(G19=1, F19, 0)+IF(G20=1, F20, 0)+IF(G21=1, F21, 0)+IF(G22=1, F22, 0)+IF(G25=1,F25,0)+IF(G26=1,F26,0)+IF(G27=1, F27, 0)+IF(G28=1, F28, 0)+IF(G29=1, F29, 0)+IF(G30=1, F30, 0)+IF(G31=1, F31, 0)+IF(G34=1,F34,0)+IF(G35=1,F35,0)+IF(G36=1, F36, 0)+IF(G37=1, F37, 0)+IF(G38=1, F38, 0)+IF(G39=1, F39, 0)+IF(G40=1, F40, 0)+IF(G41=1, F41, 0)+IF(G42=1,F42, 0)+IF(G43=1,F43,0)+IF(G44=1,F44,0)+IF(G45=1, F45, 0)+IF(G46=1, F46, 0)+IF(G49=1,F49,0)+IF(G50=1,F50,0)+IF(G51=1, F51, 0)+IF(G52=1, F52, 0)+IF(G53=1, F53, 0)+IF(G54=1, F54, 0)+IF(G55=1, F55, 0)+IF(G56=1, F56, 0)+IF(G59=1,F59,0)+IF(G60=1,F60,0)+IF(G61=1, F61, 0)+IF(G62=1, F62, 0)+IF(G63=1, F63, 0)+IF(G64=1, F64, 0)+IF(G65=1, F65, 0)+IF(G66=1, F66, 0)+IF(G69=1,F69,0)+IF(G70=1,F70,0)+IF(G71=1, F71, 0)+IF(G72=1, F72, 0)+IF(G73=1, F73, 0)+IF(G74=1, F74, 0)+IF(G77=1,F77,0)+IF(G78=1,F78,0)+IF(G79=1, F79, 0)+IF(G80=1, F80, 0)+IF(G83=1,F83,0)+IF(G84=1,F84,0)+IF(G85=1, F85, 0)</f>
        <v>0</v>
      </c>
      <c r="N40" s="32" t="e">
        <f>M40/(SUM(M40:M43))</f>
        <v>#DIV/0!</v>
      </c>
      <c r="O40" s="26"/>
      <c r="P40" s="25"/>
    </row>
    <row r="41" spans="2:16" ht="22.5" customHeight="1" x14ac:dyDescent="0.35">
      <c r="B41" s="45"/>
      <c r="C41" s="17" t="s">
        <v>25</v>
      </c>
      <c r="D41" s="24" t="s">
        <v>84</v>
      </c>
      <c r="E41" s="23" t="s">
        <v>5</v>
      </c>
      <c r="F41" s="23">
        <v>2</v>
      </c>
      <c r="G41" s="23"/>
      <c r="H41" s="16">
        <f t="shared" si="4"/>
        <v>0</v>
      </c>
      <c r="J41" s="44"/>
      <c r="K41" s="17">
        <v>2</v>
      </c>
      <c r="L41" s="23">
        <f>COUNTIF(G16:G22, "2")+COUNTIF(G25:G31, "2")+COUNTIF(G34:G46, "2")+COUNTIF(G49:G56,"2")+COUNTIF(G59:G66, "2")+COUNTIF(G69:G74, "2")+COUNTIF(G77:G80, "2")+COUNTIF(G83:G85, "2")+COUNTIF(O29, "2")</f>
        <v>0</v>
      </c>
      <c r="M41" s="23">
        <f>IF(G16=2,F16,0)+IF(G17=2,F17,0)+IF(G18=2, F18, 0)+IF(G19=2, F19, 0)+IF(G20=2, F20, 0)+IF(G21=2, F21, 0)+IF(G22=2, F22, 0)+IF(G25=2,F25,0)+IF(G26=2,F26,0)+IF(G27=2, F27, 0)+IF(G28=2, F28, 0)+IF(G29=2, F29, 0)+IF(G30=2, F30, 0)+IF(G31=2, F31, 0)+IF(G34=2,F34,0)+IF(G35=2,F35,0)+IF(G36=2, F36, 0)+IF(G37=2, F37, 0)+IF(G38=2, F38, 0)+IF(G39=2, F39, 0)+IF(G40=2, F40, 0)+IF(G41=2, F41, 0)+IF(G42=2,F42, 0)+IF(G43=2,F43,0)+IF(G44=2,F44,0)+IF(G45=2, F45, 0)+IF(G46=2, F46, 0)+IF(G49=2,F49,0)+IF(G50=2,F50,0)+IF(G51=2, F51, 0)+IF(G52=2, F52, 0)+IF(G53=2, F53, 0)+IF(G54=2, F54, 0)+IF(G55=2, F55, 0)+IF(G56=2, F56, 0)+IF(G59=2,F59,0)+IF(G60=2,F60,0)+IF(G61=2, F61, 0)+IF(G62=2, F62, 0)+IF(G63=2, F63, 0)+IF(G64=2, F64, 0)+IF(G65=2, F65, 0)+IF(G66=2, F66, 0)+IF(G69=2,F69,0)+IF(G70=2,F70,0)+IF(G71=2, F71, 0)+IF(G72=2, F72, 0)+IF(G73=2, F73, 0)+IF(G74=2, F74, 0)+IF(G77=2,F77,0)+IF(G78=2,F78,0)+IF(G79=2, F79, 0)+IF(G80=2, F80, 0)+IF(G83=2,F83,0)+IF(G84=2,F84,0)+IF(G85=2, F85, 0)</f>
        <v>0</v>
      </c>
      <c r="N41" s="32" t="e">
        <f>M41/(SUM(M40:M43))</f>
        <v>#DIV/0!</v>
      </c>
      <c r="O41" s="26"/>
      <c r="P41" s="25"/>
    </row>
    <row r="42" spans="2:16" ht="22.5" customHeight="1" x14ac:dyDescent="0.35">
      <c r="B42" s="45"/>
      <c r="C42" s="17" t="s">
        <v>29</v>
      </c>
      <c r="D42" s="24" t="s">
        <v>84</v>
      </c>
      <c r="E42" s="23" t="s">
        <v>3</v>
      </c>
      <c r="F42" s="23">
        <v>3</v>
      </c>
      <c r="G42" s="23"/>
      <c r="H42" s="16">
        <f t="shared" si="4"/>
        <v>0</v>
      </c>
      <c r="J42" s="44"/>
      <c r="K42" s="17">
        <v>3</v>
      </c>
      <c r="L42" s="23">
        <f>COUNTIF(G16:G22, "3")+COUNTIF(G25:G31, "3")+COUNTIF(G34:G46, "3")+COUNTIF(G49:G56,"3")+COUNTIF(G59:G66, "3")+COUNTIF(G69:G74, "3")+COUNTIF(G77:G80, "3")+COUNTIF(G83:G85, "3")+COUNTIF(O29, "3")</f>
        <v>0</v>
      </c>
      <c r="M42" s="23">
        <f>IF(G16=3,F16,0)+IF(G17=3,F17,0)+IF(G18=3, F18, 0)+IF(G19=3, F19, 0)+IF(G20=3, F20, 0)+IF(G21=3, F21, 0)+IF(G22=3, F22, 0)+IF(G25=3,F25,0)+IF(G26=3,F26,0)+IF(G27=3, F27, 0)+IF(G28=3, F28, 0)+IF(G29=3, F29, 0)+IF(G30=3, F30, 0)+IF(G31=3, F31, 0)+IF(G34=3,F34,0)+IF(G35=3,F35,0)+IF(G36=3, F36, 0)+IF(G37=3, F37, 0)+IF(G38=3, F38, 0)+IF(G39=3, F39, 0)+IF(G40=3, F40, 0)+IF(G41=3, F41, 0)+IF(G42=3,F42, 0)+IF(G43=3,F43,0)+IF(G44=3,F44,0)+IF(G45=3, F45, 0)+IF(G46=3, F46, 0)+IF(G49=3,F49,0)+IF(G50=3,F50,0)+IF(G51=3, F51, 0)+IF(G52=3, F52, 0)+IF(G53=3, F53, 0)+IF(G54=3, F54, 0)+IF(G55=3, F55, 0)+IF(G56=3, F56, 0)+IF(G59=3,F59,0)+IF(G60=3,F60,0)+IF(G61=3, F61, 0)+IF(G62=3, F62, 0)+IF(G63=3, F63, 0)+IF(G64=3, F64, 0)+IF(G65=3, F65, 0)+IF(G66=3, F66, 0)+IF(G69=3,F69,0)+IF(G70=3,F70,0)+IF(G71=3, F71, 0)+IF(G72=3, F72, 0)+IF(G73=3, F73, 0)+IF(G74=3, F74, 0)+IF(G77=3,F77,0)+IF(G78=3,F78,0)+IF(G79=3, F79, 0)+IF(G80=3, F80, 0)+IF(G83=3,F83,0)+IF(G84=3,F84,0)+IF(G85=3, F85, 0)</f>
        <v>0</v>
      </c>
      <c r="N42" s="32" t="e">
        <f>M42/(SUM(M40:M43))</f>
        <v>#DIV/0!</v>
      </c>
      <c r="O42" s="26"/>
      <c r="P42" s="25"/>
    </row>
    <row r="43" spans="2:16" ht="22.5" customHeight="1" x14ac:dyDescent="0.35">
      <c r="B43" s="45"/>
      <c r="C43" s="17" t="s">
        <v>30</v>
      </c>
      <c r="D43" s="24" t="s">
        <v>84</v>
      </c>
      <c r="E43" s="23" t="s">
        <v>5</v>
      </c>
      <c r="F43" s="23">
        <v>2</v>
      </c>
      <c r="G43" s="23"/>
      <c r="H43" s="16">
        <f t="shared" si="4"/>
        <v>0</v>
      </c>
      <c r="J43" s="44"/>
      <c r="K43" s="17">
        <v>4</v>
      </c>
      <c r="L43" s="23">
        <f>COUNTIF(G16:G22, "4")+COUNTIF(G25:G31, "4")+COUNTIF(G34:G46, "4")+COUNTIF(G49:G56,"4")+COUNTIF(G59:G66, "4")+COUNTIF(G69:G74, "4")+COUNTIF(G77:G80, "4")+COUNTIF(G83:G85, "4")+COUNTIF(O29, "4")</f>
        <v>0</v>
      </c>
      <c r="M43" s="23">
        <f>IF(G16=4,F16,0)+IF(G17=4,F17,0)+IF(G18=4, F18, 0)+IF(G19=4, F19, 0)+IF(G20=4, F20, 0)+IF(G21=4, F21, 0)+IF(G22=4, F22, 0)+IF(G25=4,F25,0)+IF(G26=4,F26,0)+IF(G27=4, F27, 0)+IF(G28=4, F28, 0)+IF(G29=4, F29, 0)+IF(G30=4, F30, 0)+IF(G31=4, F31, 0)+IF(G34=4,F34,0)+IF(G35=4,F35,0)+IF(G36=4, F36, 0)+IF(G37=4, F37, 0)+IF(G38=4, F38, 0)+IF(G39=4, F39, 0)+IF(G40=4, F40, 0)+IF(G41=4, F41, 0)+IF(G42=4,F42, 0)+IF(G43=4,F43,0)+IF(G44=4,F44,0)+IF(G45=4, F45, 0)+IF(G46=4, F46, 0)+IF(G49=4,F49,0)+IF(G50=4,F50,0)+IF(G51=4, F51, 0)+IF(G52=4, F52, 0)+IF(G53=4, F53, 0)+IF(G54=4, F54, 0)+IF(G55=4, F55, 0)+IF(G56=4, F56, 0)+IF(G59=4,F59,0)+IF(G60=4,F60,0)+IF(G61=4, F61, 0)+IF(G62=4, F62, 0)+IF(G63=4, F63, 0)+IF(G64=4, F64, 0)+IF(G65=4, F65, 0)+IF(G66=4, F66, 0)+IF(G69=4,F69,0)+IF(G70=4,F70,0)+IF(G71=4, F71, 0)+IF(G72=4, F72, 0)+IF(G73=4, F73, 0)+IF(G74=4, F74, 0)+IF(G77=4,F77,0)+IF(G78=4,F78,0)+IF(G79=4, F79, 0)+IF(G80=4, F80, 0)+IF(G83=4,F83,0)+IF(G84=4,F84,0)+IF(G85=4, F85, 0)</f>
        <v>0</v>
      </c>
      <c r="N43" s="32" t="e">
        <f>M43/(SUM(M40:M43))</f>
        <v>#DIV/0!</v>
      </c>
      <c r="O43" s="26"/>
      <c r="P43" s="26"/>
    </row>
    <row r="44" spans="2:16" ht="22.5" customHeight="1" x14ac:dyDescent="0.35">
      <c r="B44" s="45"/>
      <c r="C44" s="17" t="s">
        <v>24</v>
      </c>
      <c r="D44" s="24" t="s">
        <v>85</v>
      </c>
      <c r="E44" s="23" t="s">
        <v>9</v>
      </c>
      <c r="F44" s="23">
        <v>3</v>
      </c>
      <c r="G44" s="23"/>
      <c r="H44" s="16">
        <f t="shared" si="4"/>
        <v>0</v>
      </c>
      <c r="K44" s="19"/>
      <c r="L44" s="25"/>
      <c r="M44" s="25"/>
      <c r="N44" s="25"/>
      <c r="O44" s="26"/>
      <c r="P44" s="26"/>
    </row>
    <row r="45" spans="2:16" ht="22.5" customHeight="1" x14ac:dyDescent="0.35">
      <c r="B45" s="45"/>
      <c r="C45" s="17" t="s">
        <v>26</v>
      </c>
      <c r="D45" s="24" t="s">
        <v>85</v>
      </c>
      <c r="E45" s="23" t="s">
        <v>5</v>
      </c>
      <c r="F45" s="23">
        <v>2</v>
      </c>
      <c r="G45" s="23"/>
      <c r="H45" s="16">
        <f t="shared" si="4"/>
        <v>0</v>
      </c>
      <c r="J45" s="44" t="s">
        <v>92</v>
      </c>
      <c r="K45" s="20" t="s">
        <v>66</v>
      </c>
      <c r="L45" s="31" t="s">
        <v>94</v>
      </c>
      <c r="M45" s="31" t="s">
        <v>95</v>
      </c>
      <c r="N45" s="31" t="s">
        <v>93</v>
      </c>
      <c r="O45" s="26"/>
      <c r="P45" s="26"/>
    </row>
    <row r="46" spans="2:16" ht="22.5" customHeight="1" x14ac:dyDescent="0.35">
      <c r="B46" s="45"/>
      <c r="C46" s="17" t="s">
        <v>31</v>
      </c>
      <c r="D46" s="23" t="s">
        <v>85</v>
      </c>
      <c r="E46" s="23" t="s">
        <v>3</v>
      </c>
      <c r="F46" s="23">
        <v>3</v>
      </c>
      <c r="G46" s="23"/>
      <c r="H46" s="16">
        <f t="shared" si="4"/>
        <v>0</v>
      </c>
      <c r="J46" s="44"/>
      <c r="K46" s="17">
        <v>1</v>
      </c>
      <c r="L46" s="23">
        <f>COUNTA(G16,G17,G25,G26,G34,G35,G36,G49,G50,G51)</f>
        <v>0</v>
      </c>
      <c r="M46" s="23">
        <f>10-L46</f>
        <v>10</v>
      </c>
      <c r="N46" s="16">
        <f>L46</f>
        <v>0</v>
      </c>
      <c r="O46" s="26"/>
      <c r="P46" s="26"/>
    </row>
    <row r="47" spans="2:16" ht="22.5" customHeight="1" x14ac:dyDescent="0.35">
      <c r="B47" s="45"/>
      <c r="C47" s="21" t="s">
        <v>62</v>
      </c>
      <c r="D47" s="35"/>
      <c r="E47" s="35"/>
      <c r="F47" s="36">
        <f>IF(AND(ISNUMBER(G39)=TRUE, G39&lt;5), SUM(F39), 0)+IF(AND(ISNUMBER(G40)=TRUE, G40&lt;5), SUM(F40), 0)+IF(AND(ISNUMBER(G41)=TRUE, G41&lt;5), SUM(F41), 0)+IF(AND(ISNUMBER(G42)=TRUE, G42&lt;5), SUM(F42), 0)+IF(AND(ISNUMBER(G43)=TRUE, G43&lt;5), SUM(F43), 0)+IF(AND(ISNUMBER(G44)=TRUE, G44&lt;5), SUM(F44), 0)+IF(AND(ISNUMBER(G45)=TRUE, G45&lt;5), SUM(F45), 0)++IF(AND(ISNUMBER(G34)=TRUE, G34&lt;5), SUM(F34), 0)+IF(AND(ISNUMBER(G35)=TRUE, G35&lt;5), SUM(F35), 0)+IF(AND(ISNUMBER(G36)=TRUE, G36&lt;5), SUM(F36), 0)+IF(AND(ISNUMBER(G37)=TRUE, G37&lt;5), SUM(F37), 0)+IF(AND(ISNUMBER(G38)=TRUE, G38&lt;5), SUM(F38), 0)+IF(AND(ISNUMBER(G46)=TRUE, G46&lt;5), SUM(F46), 0)</f>
        <v>0</v>
      </c>
      <c r="G47" s="36">
        <f>IF(AND(ISNUMBER(G39)=TRUE, G39&lt;5), F39/F47*G39, 0)+IF(AND(ISNUMBER(G40)=TRUE, G40&lt;5), F40/F47*G40, 0)+IF(AND(ISNUMBER(G41)=TRUE, G41&lt;5), F41/F47*G41, 0)+IF(AND(ISNUMBER(G42)=TRUE, G42&lt;5), F42/F47*G42, 0)+IF(AND(ISNUMBER(G43)=TRUE, G43&lt;5), F43/F47*G43, 0)+IF(AND(ISNUMBER(G44)=TRUE, G44&lt;5), F44/F47*G44, 0)+IF(AND(ISNUMBER(G45)=TRUE, G45&lt;5), F45/F47*G45, 0)+IF(AND(ISNUMBER(G34)=TRUE, G34&lt;5), F34/F47*G34, 0)+IF(AND(ISNUMBER(G35)=TRUE, G35&lt;5), F35/F47*G35, 0)+IF(AND(ISNUMBER(G36)=TRUE, G36&lt;5), F36/F47*G36, 0)+IF(AND(ISNUMBER(G37)=TRUE, G37&lt;5), F37/F47*G37, 0)+IF(AND(ISNUMBER(G38)=TRUE, G38&lt;5), F38/F47*G38, 0)+IF(AND(ISNUMBER(G46)=TRUE, G46&lt;5), F46/F47*G46, 0)</f>
        <v>0</v>
      </c>
      <c r="H47" s="37">
        <f t="shared" si="4"/>
        <v>0</v>
      </c>
      <c r="J47" s="44"/>
      <c r="K47" s="17">
        <v>2</v>
      </c>
      <c r="L47" s="23">
        <f>COUNTA(G18,G19,G20, G21,G27,G37,G38,G39,G40,G52)</f>
        <v>0</v>
      </c>
      <c r="M47" s="23">
        <f>10-L47</f>
        <v>10</v>
      </c>
      <c r="N47" s="16">
        <f>L47</f>
        <v>0</v>
      </c>
      <c r="O47" s="26"/>
      <c r="P47" s="26"/>
    </row>
    <row r="48" spans="2:16" ht="22.5" customHeight="1" x14ac:dyDescent="0.35">
      <c r="B48" s="8"/>
      <c r="C48" s="18"/>
      <c r="D48" s="26"/>
      <c r="E48" s="26"/>
      <c r="F48" s="26"/>
      <c r="G48" s="26"/>
      <c r="H48" s="26"/>
      <c r="J48" s="44"/>
      <c r="K48" s="17">
        <v>3</v>
      </c>
      <c r="L48" s="23">
        <f>COUNT(G22,G28,G29,G41,G42,G43,G53,G54,G59,G60)</f>
        <v>0</v>
      </c>
      <c r="M48" s="23">
        <f>10-L48</f>
        <v>10</v>
      </c>
      <c r="N48" s="16">
        <f t="shared" ref="N48:N51" si="6">L48</f>
        <v>0</v>
      </c>
      <c r="O48" s="26"/>
      <c r="P48" s="26"/>
    </row>
    <row r="49" spans="2:16" ht="22.5" customHeight="1" x14ac:dyDescent="0.35">
      <c r="B49" s="44" t="s">
        <v>106</v>
      </c>
      <c r="C49" s="17" t="s">
        <v>32</v>
      </c>
      <c r="D49" s="23" t="s">
        <v>82</v>
      </c>
      <c r="E49" s="23" t="s">
        <v>33</v>
      </c>
      <c r="F49" s="23">
        <v>1</v>
      </c>
      <c r="G49" s="23"/>
      <c r="H49" s="16">
        <f>IF(G49="E", 1, 0)</f>
        <v>0</v>
      </c>
      <c r="J49" s="44"/>
      <c r="K49" s="17">
        <v>4</v>
      </c>
      <c r="L49" s="33">
        <f>COUNT(G30,G31,G44,G45,G46,G55,G56,G61,G62)</f>
        <v>0</v>
      </c>
      <c r="M49" s="33">
        <f>9-L49</f>
        <v>9</v>
      </c>
      <c r="N49" s="34">
        <f t="shared" si="6"/>
        <v>0</v>
      </c>
      <c r="O49" s="26"/>
      <c r="P49" s="26"/>
    </row>
    <row r="50" spans="2:16" ht="22.5" customHeight="1" x14ac:dyDescent="0.35">
      <c r="B50" s="45"/>
      <c r="C50" s="17" t="s">
        <v>35</v>
      </c>
      <c r="D50" s="23" t="s">
        <v>82</v>
      </c>
      <c r="E50" s="23" t="s">
        <v>3</v>
      </c>
      <c r="F50" s="23">
        <v>3</v>
      </c>
      <c r="G50" s="23"/>
      <c r="H50" s="16">
        <f>G50</f>
        <v>0</v>
      </c>
      <c r="J50" s="44"/>
      <c r="K50" s="17">
        <v>5</v>
      </c>
      <c r="L50" s="23">
        <f>COUNT(G63,G69,G70,G71,G77,G78,G79,G83,G84)</f>
        <v>0</v>
      </c>
      <c r="M50" s="23">
        <f>9-L50</f>
        <v>9</v>
      </c>
      <c r="N50" s="16">
        <f t="shared" si="6"/>
        <v>0</v>
      </c>
      <c r="O50" s="26"/>
      <c r="P50" s="26"/>
    </row>
    <row r="51" spans="2:16" ht="22.5" customHeight="1" x14ac:dyDescent="0.35">
      <c r="B51" s="45"/>
      <c r="C51" s="17" t="s">
        <v>63</v>
      </c>
      <c r="D51" s="23" t="s">
        <v>82</v>
      </c>
      <c r="E51" s="23" t="s">
        <v>5</v>
      </c>
      <c r="F51" s="23">
        <v>2</v>
      </c>
      <c r="G51" s="23"/>
      <c r="H51" s="16">
        <f>G51</f>
        <v>0</v>
      </c>
      <c r="J51" s="44"/>
      <c r="K51" s="17">
        <v>6</v>
      </c>
      <c r="L51" s="23">
        <f>COUNT(G65,G66,G72,G73,G74,G80,G85)</f>
        <v>0</v>
      </c>
      <c r="M51" s="23">
        <f>7-L51</f>
        <v>7</v>
      </c>
      <c r="N51" s="16">
        <f t="shared" si="6"/>
        <v>0</v>
      </c>
      <c r="O51" s="26"/>
      <c r="P51" s="26"/>
    </row>
    <row r="52" spans="2:16" ht="22.5" customHeight="1" x14ac:dyDescent="0.35">
      <c r="B52" s="45"/>
      <c r="C52" s="17" t="s">
        <v>34</v>
      </c>
      <c r="D52" s="23" t="s">
        <v>83</v>
      </c>
      <c r="E52" s="23" t="s">
        <v>33</v>
      </c>
      <c r="F52" s="23">
        <v>0.5</v>
      </c>
      <c r="G52" s="23"/>
      <c r="H52" s="16">
        <f>IF(G52="E", 1, 0)</f>
        <v>0</v>
      </c>
      <c r="K52" s="19"/>
      <c r="L52" s="25"/>
      <c r="M52" s="25"/>
      <c r="N52" s="25"/>
      <c r="O52" s="26"/>
      <c r="P52" s="26"/>
    </row>
    <row r="53" spans="2:16" ht="22.5" customHeight="1" x14ac:dyDescent="0.35">
      <c r="B53" s="45"/>
      <c r="C53" s="17" t="s">
        <v>37</v>
      </c>
      <c r="D53" s="23" t="s">
        <v>84</v>
      </c>
      <c r="E53" s="23" t="s">
        <v>9</v>
      </c>
      <c r="F53" s="23">
        <v>2.5</v>
      </c>
      <c r="G53" s="23"/>
      <c r="H53" s="16">
        <f>G53</f>
        <v>0</v>
      </c>
      <c r="J53" s="44" t="s">
        <v>102</v>
      </c>
      <c r="K53" s="40"/>
      <c r="L53" s="35" t="s">
        <v>0</v>
      </c>
      <c r="M53" s="35" t="s">
        <v>80</v>
      </c>
      <c r="N53" s="25"/>
      <c r="O53" s="26"/>
      <c r="P53" s="26"/>
    </row>
    <row r="54" spans="2:16" ht="22.5" customHeight="1" x14ac:dyDescent="0.35">
      <c r="B54" s="45"/>
      <c r="C54" s="17" t="s">
        <v>38</v>
      </c>
      <c r="D54" s="23" t="s">
        <v>84</v>
      </c>
      <c r="E54" s="23" t="s">
        <v>3</v>
      </c>
      <c r="F54" s="23">
        <v>4.5</v>
      </c>
      <c r="G54" s="23"/>
      <c r="H54" s="16">
        <f>G54</f>
        <v>0</v>
      </c>
      <c r="J54" s="44"/>
      <c r="K54" s="38" t="s">
        <v>78</v>
      </c>
      <c r="L54" s="27">
        <f>F23+F32+F47+F57+F67+F75+F81+F86+L37+N30+IF(N25&gt;11, 11, N25)</f>
        <v>0</v>
      </c>
      <c r="M54" s="23">
        <f>COUNTA(G16:G22)+COUNTA(G25:G31)+COUNTA(G34:G46)+COUNTA(G49:G56)+COUNTA(G59:G66)+COUNTA(G69:G74)+COUNTA(G77:G80)+COUNTA(G83:G85)</f>
        <v>0</v>
      </c>
      <c r="N54" s="26"/>
      <c r="O54" s="26"/>
      <c r="P54" s="25"/>
    </row>
    <row r="55" spans="2:16" ht="22.5" customHeight="1" x14ac:dyDescent="0.35">
      <c r="B55" s="45"/>
      <c r="C55" s="17" t="s">
        <v>36</v>
      </c>
      <c r="D55" s="23" t="s">
        <v>85</v>
      </c>
      <c r="E55" s="23" t="s">
        <v>3</v>
      </c>
      <c r="F55" s="23">
        <v>3</v>
      </c>
      <c r="G55" s="23"/>
      <c r="H55" s="16">
        <f t="shared" ref="H55:H56" si="7">G55</f>
        <v>0</v>
      </c>
      <c r="J55" s="44"/>
      <c r="K55" s="38" t="s">
        <v>79</v>
      </c>
      <c r="L55" s="27">
        <f>210-L54</f>
        <v>210</v>
      </c>
      <c r="M55" s="23">
        <f>M56-M54</f>
        <v>56</v>
      </c>
      <c r="N55" s="26"/>
      <c r="O55" s="26"/>
      <c r="P55" s="25"/>
    </row>
    <row r="56" spans="2:16" ht="22.5" customHeight="1" x14ac:dyDescent="0.35">
      <c r="B56" s="45"/>
      <c r="C56" s="17" t="s">
        <v>64</v>
      </c>
      <c r="D56" s="23" t="s">
        <v>85</v>
      </c>
      <c r="E56" s="23" t="s">
        <v>5</v>
      </c>
      <c r="F56" s="23">
        <v>2</v>
      </c>
      <c r="G56" s="23"/>
      <c r="H56" s="16">
        <f t="shared" si="7"/>
        <v>0</v>
      </c>
      <c r="J56" s="44"/>
      <c r="K56" s="38" t="s">
        <v>81</v>
      </c>
      <c r="L56" s="28">
        <f>SUM(L54+L55)</f>
        <v>210</v>
      </c>
      <c r="M56" s="23">
        <f>COUNTA(F16:F22)+COUNTA(F25:F31)+COUNTA(F34:F46)+COUNTA(F49:F56)+COUNTA(F59:F66)+COUNTA(F69:F74)+COUNTA(F77:F80)+COUNTA(F83:F85)</f>
        <v>56</v>
      </c>
      <c r="N56" s="26"/>
      <c r="O56" s="26"/>
      <c r="P56" s="25"/>
    </row>
    <row r="57" spans="2:16" ht="22.5" customHeight="1" x14ac:dyDescent="0.35">
      <c r="B57" s="45"/>
      <c r="C57" s="21" t="s">
        <v>62</v>
      </c>
      <c r="D57" s="35"/>
      <c r="E57" s="35"/>
      <c r="F57" s="36">
        <f>IF(G49="E", SUM(F49), 0)+IF(G52="E", SUM(F52), 0)+IF(AND(ISNUMBER(G51)=TRUE, G51&lt;5), SUM(F51), 0)+IF(AND(ISNUMBER(G50)=TRUE, G50&lt;5), SUM(F50), 0)+IF(AND(ISNUMBER(G53)=TRUE, G53&lt;5), SUM(F53), 0)+IF(AND(ISNUMBER(G54)=TRUE, G54&lt;5), SUM(F54), 0)+IF(AND(ISNUMBER(G55)=TRUE, G55&lt;5), SUM(F55), 0)+IF(AND(ISNUMBER(G56)=TRUE, G56&lt;5), SUM(F56), 0)</f>
        <v>0</v>
      </c>
      <c r="G57" s="36">
        <f>IF(AND(ISNUMBER(G49)=TRUE, G49&lt;5), F49/IF(F57&gt;17, 17, F57)*G49, 0)+IF(AND(ISNUMBER(G50)=TRUE, G50&lt;5), F50/IF(F57&gt;17, 17, F57)*G50, 0)+IF(AND(ISNUMBER(G51)=TRUE, G51&lt;5), F51/IF(F57&gt;17, 17, F57)*G51, 0)+IF(AND(ISNUMBER(G53)=TRUE, G53&lt;5), F53/IF(F57&gt;17, 17, F57)*G53, 0)+IF(AND(ISNUMBER(G54)=TRUE, G54&lt;5), F54/IF(F57&gt;17, 17, F57)*G54, 0)+IF(AND(ISNUMBER(G55)=TRUE, G55&lt;5), F55/IF(F57&gt;17, 17, F57)*G55, 0)+IF(AND(ISNUMBER(G56)=TRUE, G56&lt;5), F56/IF(F57&gt;17, 17, F57)*G56, 0)+IF(AND(ISNUMBER(G52)=TRUE, G52&lt;5), F52/IF(F57&gt;17, 17, F57)*G52,0)</f>
        <v>0</v>
      </c>
      <c r="H57" s="37">
        <f>G57</f>
        <v>0</v>
      </c>
      <c r="J57" s="44"/>
      <c r="K57" s="21" t="s">
        <v>98</v>
      </c>
      <c r="L57" s="46" t="e">
        <f>(F23*G23+F32*G32+G47*F47+G57*F57+G67*F67+G75*F75+G81*F81+G86*F86+IF(ISNUMBER(O29)=TRUE, O30, 0)*N30+O25*IF(N25&lt;11, N25, 11))/(L54)</f>
        <v>#DIV/0!</v>
      </c>
      <c r="M57" s="46"/>
      <c r="N57" s="26"/>
      <c r="O57" s="26"/>
      <c r="P57" s="25"/>
    </row>
    <row r="58" spans="2:16" ht="22.5" customHeight="1" x14ac:dyDescent="0.35">
      <c r="B58" s="10"/>
      <c r="C58" s="18"/>
      <c r="D58" s="26"/>
      <c r="E58" s="26"/>
      <c r="F58" s="26"/>
      <c r="G58" s="26"/>
      <c r="H58" s="26"/>
      <c r="J58" s="39"/>
      <c r="N58" s="26"/>
      <c r="O58" s="26"/>
      <c r="P58" s="25"/>
    </row>
    <row r="59" spans="2:16" ht="22.5" customHeight="1" x14ac:dyDescent="0.35">
      <c r="B59" s="44" t="s">
        <v>105</v>
      </c>
      <c r="C59" s="17" t="s">
        <v>41</v>
      </c>
      <c r="D59" s="23" t="s">
        <v>84</v>
      </c>
      <c r="E59" s="23" t="s">
        <v>3</v>
      </c>
      <c r="F59" s="23">
        <v>1.5</v>
      </c>
      <c r="G59" s="23"/>
      <c r="H59" s="16">
        <f t="shared" ref="H59:H67" si="8">G59</f>
        <v>0</v>
      </c>
      <c r="N59" s="4"/>
      <c r="O59" s="4"/>
    </row>
    <row r="60" spans="2:16" ht="22.5" customHeight="1" x14ac:dyDescent="0.35">
      <c r="B60" s="45"/>
      <c r="C60" s="17" t="s">
        <v>45</v>
      </c>
      <c r="D60" s="23" t="s">
        <v>84</v>
      </c>
      <c r="E60" s="23" t="s">
        <v>3</v>
      </c>
      <c r="F60" s="23">
        <v>3</v>
      </c>
      <c r="G60" s="23"/>
      <c r="H60" s="16">
        <f t="shared" si="8"/>
        <v>0</v>
      </c>
      <c r="N60" s="4"/>
      <c r="O60" s="4"/>
      <c r="P60" s="4"/>
    </row>
    <row r="61" spans="2:16" ht="22.5" customHeight="1" x14ac:dyDescent="0.35">
      <c r="B61" s="45"/>
      <c r="C61" s="17" t="s">
        <v>42</v>
      </c>
      <c r="D61" s="23" t="s">
        <v>85</v>
      </c>
      <c r="E61" s="23" t="s">
        <v>3</v>
      </c>
      <c r="F61" s="23">
        <v>4.5</v>
      </c>
      <c r="G61" s="23"/>
      <c r="H61" s="16">
        <f t="shared" si="8"/>
        <v>0</v>
      </c>
      <c r="J61" s="11"/>
    </row>
    <row r="62" spans="2:16" ht="22.5" customHeight="1" x14ac:dyDescent="0.35">
      <c r="B62" s="45"/>
      <c r="C62" s="17" t="s">
        <v>43</v>
      </c>
      <c r="D62" s="23" t="s">
        <v>85</v>
      </c>
      <c r="E62" s="23" t="s">
        <v>3</v>
      </c>
      <c r="F62" s="23">
        <v>2.25</v>
      </c>
      <c r="G62" s="23"/>
      <c r="H62" s="16">
        <f t="shared" si="8"/>
        <v>0</v>
      </c>
      <c r="J62" s="11"/>
    </row>
    <row r="63" spans="2:16" ht="22.5" customHeight="1" x14ac:dyDescent="0.35">
      <c r="B63" s="45"/>
      <c r="C63" s="17" t="s">
        <v>39</v>
      </c>
      <c r="D63" s="23" t="s">
        <v>86</v>
      </c>
      <c r="E63" s="23" t="s">
        <v>3</v>
      </c>
      <c r="F63" s="23">
        <v>4.5</v>
      </c>
      <c r="G63" s="23"/>
      <c r="H63" s="16">
        <f t="shared" si="8"/>
        <v>0</v>
      </c>
      <c r="J63" s="11"/>
    </row>
    <row r="64" spans="2:16" ht="22.5" customHeight="1" x14ac:dyDescent="0.35">
      <c r="B64" s="45"/>
      <c r="C64" s="17" t="s">
        <v>44</v>
      </c>
      <c r="D64" s="23" t="s">
        <v>88</v>
      </c>
      <c r="E64" s="23" t="s">
        <v>9</v>
      </c>
      <c r="F64" s="23">
        <v>2.5</v>
      </c>
      <c r="G64" s="23"/>
      <c r="H64" s="16">
        <f t="shared" si="8"/>
        <v>0</v>
      </c>
      <c r="J64" s="11"/>
    </row>
    <row r="65" spans="2:8" ht="22.5" customHeight="1" x14ac:dyDescent="0.35">
      <c r="B65" s="45"/>
      <c r="C65" s="17" t="s">
        <v>40</v>
      </c>
      <c r="D65" s="23" t="s">
        <v>87</v>
      </c>
      <c r="E65" s="23" t="s">
        <v>5</v>
      </c>
      <c r="F65" s="23">
        <v>2</v>
      </c>
      <c r="G65" s="23"/>
      <c r="H65" s="16">
        <f t="shared" si="8"/>
        <v>0</v>
      </c>
    </row>
    <row r="66" spans="2:8" ht="22.5" customHeight="1" x14ac:dyDescent="0.35">
      <c r="B66" s="45"/>
      <c r="C66" s="22" t="s">
        <v>46</v>
      </c>
      <c r="D66" s="24" t="s">
        <v>87</v>
      </c>
      <c r="E66" s="24" t="s">
        <v>3</v>
      </c>
      <c r="F66" s="24">
        <v>1.5</v>
      </c>
      <c r="G66" s="23"/>
      <c r="H66" s="16">
        <f t="shared" si="8"/>
        <v>0</v>
      </c>
    </row>
    <row r="67" spans="2:8" ht="22.5" customHeight="1" x14ac:dyDescent="0.35">
      <c r="B67" s="45"/>
      <c r="C67" s="21" t="s">
        <v>62</v>
      </c>
      <c r="D67" s="35"/>
      <c r="E67" s="35"/>
      <c r="F67" s="36">
        <f>IF(AND(ISNUMBER(G59)=TRUE, G59&lt;5), SUM(F59), 0)+IF(AND(ISNUMBER(G60)=TRUE, G60&lt;5), SUM(F60), 0)+IF(AND(ISNUMBER(G61)=TRUE, G61&lt;5), SUM(F61), 0)+IF(AND(ISNUMBER(G62)=TRUE, G62&lt;5), SUM(F62), 0)+IF(AND(ISNUMBER(G63)=TRUE, G63&lt;5), SUM(F63), 0)+IF(AND(ISNUMBER(G64)=TRUE, G64&lt;5), SUM(F64), 0)+IF(AND(ISNUMBER(G65)=TRUE, G65&lt;5), SUM(F65), 0)+IF(AND(ISNUMBER(G66)=TRUE, G66&lt;5), SUM(F66), 0)</f>
        <v>0</v>
      </c>
      <c r="G67" s="36">
        <f>IF(AND(ISNUMBER(G59)=TRUE, G59&lt;5), F59/F67*G59, 0)+IF(AND(ISNUMBER(G60)=TRUE, G60&lt;5), F60/F67*G60, 0)+IF(AND(ISNUMBER(G61)=TRUE, G61&lt;5), F61/F67*G61, 0)+IF(AND(ISNUMBER(G62)=TRUE, G62&lt;5), F62/F67*G62, 0)+IF(AND(ISNUMBER(G63)=TRUE, G63&lt;5), F63/F67*G63, 0)+IF(AND(ISNUMBER(G64)=TRUE, G64&lt;5), F64/F67*G64, 0)+IF(AND(ISNUMBER(G65)=TRUE, G65&lt;5), F65/F67*G65, 0)+IF(AND(ISNUMBER(G66)=TRUE, G66&lt;5), F66/F67*G66, 0)</f>
        <v>0</v>
      </c>
      <c r="H67" s="37">
        <f t="shared" si="8"/>
        <v>0</v>
      </c>
    </row>
    <row r="68" spans="2:8" ht="22.5" customHeight="1" x14ac:dyDescent="0.35">
      <c r="B68" s="12"/>
      <c r="C68" s="18"/>
      <c r="D68" s="26"/>
      <c r="E68" s="26"/>
      <c r="F68" s="26"/>
      <c r="G68" s="26"/>
      <c r="H68" s="26"/>
    </row>
    <row r="69" spans="2:8" ht="22.5" customHeight="1" x14ac:dyDescent="0.35">
      <c r="B69" s="44" t="s">
        <v>104</v>
      </c>
      <c r="C69" s="17" t="s">
        <v>47</v>
      </c>
      <c r="D69" s="23" t="s">
        <v>86</v>
      </c>
      <c r="E69" s="23" t="s">
        <v>3</v>
      </c>
      <c r="F69" s="23">
        <v>6</v>
      </c>
      <c r="G69" s="23"/>
      <c r="H69" s="16">
        <f t="shared" ref="H69:H75" si="9">G69</f>
        <v>0</v>
      </c>
    </row>
    <row r="70" spans="2:8" ht="22.5" customHeight="1" x14ac:dyDescent="0.35">
      <c r="B70" s="45"/>
      <c r="C70" s="17" t="s">
        <v>49</v>
      </c>
      <c r="D70" s="23" t="s">
        <v>86</v>
      </c>
      <c r="E70" s="23" t="s">
        <v>3</v>
      </c>
      <c r="F70" s="23">
        <v>3</v>
      </c>
      <c r="G70" s="23"/>
      <c r="H70" s="16">
        <f t="shared" si="9"/>
        <v>0</v>
      </c>
    </row>
    <row r="71" spans="2:8" ht="22.5" customHeight="1" x14ac:dyDescent="0.35">
      <c r="B71" s="45"/>
      <c r="C71" s="17" t="s">
        <v>50</v>
      </c>
      <c r="D71" s="23" t="s">
        <v>86</v>
      </c>
      <c r="E71" s="23" t="s">
        <v>5</v>
      </c>
      <c r="F71" s="23">
        <v>1</v>
      </c>
      <c r="G71" s="23"/>
      <c r="H71" s="16">
        <f t="shared" si="9"/>
        <v>0</v>
      </c>
    </row>
    <row r="72" spans="2:8" ht="22.5" customHeight="1" x14ac:dyDescent="0.35">
      <c r="B72" s="45"/>
      <c r="C72" s="17" t="s">
        <v>48</v>
      </c>
      <c r="D72" s="23" t="s">
        <v>87</v>
      </c>
      <c r="E72" s="23" t="s">
        <v>5</v>
      </c>
      <c r="F72" s="23">
        <v>5</v>
      </c>
      <c r="G72" s="23"/>
      <c r="H72" s="16">
        <f t="shared" si="9"/>
        <v>0</v>
      </c>
    </row>
    <row r="73" spans="2:8" ht="22.5" customHeight="1" x14ac:dyDescent="0.35">
      <c r="B73" s="45"/>
      <c r="C73" s="17" t="s">
        <v>51</v>
      </c>
      <c r="D73" s="23" t="s">
        <v>87</v>
      </c>
      <c r="E73" s="23" t="s">
        <v>3</v>
      </c>
      <c r="F73" s="23">
        <v>2.75</v>
      </c>
      <c r="G73" s="23"/>
      <c r="H73" s="16">
        <f t="shared" si="9"/>
        <v>0</v>
      </c>
    </row>
    <row r="74" spans="2:8" ht="22.5" customHeight="1" x14ac:dyDescent="0.35">
      <c r="B74" s="45"/>
      <c r="C74" s="17" t="s">
        <v>52</v>
      </c>
      <c r="D74" s="23" t="s">
        <v>87</v>
      </c>
      <c r="E74" s="23" t="s">
        <v>3</v>
      </c>
      <c r="F74" s="23">
        <v>4.5</v>
      </c>
      <c r="G74" s="23"/>
      <c r="H74" s="16">
        <f t="shared" si="9"/>
        <v>0</v>
      </c>
    </row>
    <row r="75" spans="2:8" ht="22.5" customHeight="1" x14ac:dyDescent="0.35">
      <c r="B75" s="45"/>
      <c r="C75" s="21" t="s">
        <v>62</v>
      </c>
      <c r="D75" s="35"/>
      <c r="E75" s="35"/>
      <c r="F75" s="36">
        <f>IF(AND(ISNUMBER(G69)=TRUE, G69&lt;5), SUM(F69), 0)+IF(AND(ISNUMBER(G70)=TRUE, G70&lt;5), SUM(F70), 0)+IF(AND(ISNUMBER(G71)=TRUE, G71&lt;5), SUM(F71), 0)+IF(AND(ISNUMBER(G72)=TRUE, G72&lt;5), SUM(F72), 0)+IF(AND(ISNUMBER(G73)=TRUE, G73&lt;5), SUM(F73), 0)+IF(AND(ISNUMBER(G74)=TRUE, G74&lt;5), SUM(F74), 0)</f>
        <v>0</v>
      </c>
      <c r="G75" s="36">
        <f>IF(AND(ISNUMBER(G69)=TRUE, G69&lt;5), F69/F75*G69, 0)+IF(AND(ISNUMBER(G70)=TRUE, G70&lt;5), F70/F75*G70, 0)+IF(AND(ISNUMBER(G71)=TRUE, G71&lt;5), F71/F75*G71, 0)+IF(AND(ISNUMBER(G72)=TRUE, G72&lt;5), F72/F75*G72, 0)+IF(AND(ISNUMBER(G73)=TRUE, G73&lt;5), F73/F75*G73, 0)+IF(AND(ISNUMBER(G74)=TRUE, G74&lt;5), F74/F75*G74, 0)</f>
        <v>0</v>
      </c>
      <c r="H75" s="37">
        <f t="shared" si="9"/>
        <v>0</v>
      </c>
    </row>
    <row r="76" spans="2:8" ht="22.5" customHeight="1" x14ac:dyDescent="0.35">
      <c r="B76" s="12"/>
      <c r="C76" s="18"/>
      <c r="D76" s="26"/>
      <c r="E76" s="26"/>
      <c r="F76" s="30"/>
      <c r="G76" s="30"/>
      <c r="H76" s="30"/>
    </row>
    <row r="77" spans="2:8" ht="22.5" customHeight="1" x14ac:dyDescent="0.35">
      <c r="B77" s="44" t="s">
        <v>53</v>
      </c>
      <c r="C77" s="17" t="s">
        <v>54</v>
      </c>
      <c r="D77" s="23" t="s">
        <v>86</v>
      </c>
      <c r="E77" s="23" t="s">
        <v>3</v>
      </c>
      <c r="F77" s="23">
        <v>3</v>
      </c>
      <c r="G77" s="23"/>
      <c r="H77" s="16">
        <f>G77</f>
        <v>0</v>
      </c>
    </row>
    <row r="78" spans="2:8" ht="22.5" customHeight="1" x14ac:dyDescent="0.35">
      <c r="B78" s="44"/>
      <c r="C78" s="17" t="s">
        <v>55</v>
      </c>
      <c r="D78" s="23" t="s">
        <v>86</v>
      </c>
      <c r="E78" s="23" t="s">
        <v>5</v>
      </c>
      <c r="F78" s="23">
        <v>1</v>
      </c>
      <c r="G78" s="23"/>
      <c r="H78" s="16">
        <f>G78</f>
        <v>0</v>
      </c>
    </row>
    <row r="79" spans="2:8" ht="22.5" customHeight="1" x14ac:dyDescent="0.35">
      <c r="B79" s="44"/>
      <c r="C79" s="17" t="s">
        <v>57</v>
      </c>
      <c r="D79" s="23" t="s">
        <v>86</v>
      </c>
      <c r="E79" s="23" t="s">
        <v>9</v>
      </c>
      <c r="F79" s="23">
        <v>3.25</v>
      </c>
      <c r="G79" s="23"/>
      <c r="H79" s="16">
        <f>G79</f>
        <v>0</v>
      </c>
    </row>
    <row r="80" spans="2:8" ht="22.5" customHeight="1" x14ac:dyDescent="0.35">
      <c r="B80" s="44"/>
      <c r="C80" s="17" t="s">
        <v>56</v>
      </c>
      <c r="D80" s="23" t="s">
        <v>87</v>
      </c>
      <c r="E80" s="23" t="s">
        <v>3</v>
      </c>
      <c r="F80" s="23">
        <v>2.25</v>
      </c>
      <c r="G80" s="23"/>
      <c r="H80" s="16">
        <f>G80</f>
        <v>0</v>
      </c>
    </row>
    <row r="81" spans="2:20" ht="22.5" customHeight="1" x14ac:dyDescent="0.35">
      <c r="B81" s="44"/>
      <c r="C81" s="21" t="s">
        <v>62</v>
      </c>
      <c r="D81" s="35"/>
      <c r="E81" s="35"/>
      <c r="F81" s="36">
        <f>IF(AND(ISNUMBER(G77)=TRUE, G77&lt;5), SUM(F77), 0)+IF(AND(ISNUMBER(G78)=TRUE, G78&lt;5), SUM(F78), 0)+IF(AND(ISNUMBER(G79)=TRUE, G79&lt;5), SUM(F79), 0)+IF(AND(ISNUMBER(G80)=TRUE, G80&lt;5), SUM(F80), 0)</f>
        <v>0</v>
      </c>
      <c r="G81" s="36">
        <f>IF(AND(ISNUMBER(G77)=TRUE, G77&lt;5), F77/F81*G77, 0)+IF(AND(ISNUMBER(G78)=TRUE, G78&lt;5), F78/F81*G78, 0)+IF(AND(ISNUMBER(G79)=TRUE, G79&lt;5), F79/F81*G79, 0)+IF(AND(ISNUMBER(G80)=TRUE, G80&lt;5), F80/F81*G80, 0)</f>
        <v>0</v>
      </c>
      <c r="H81" s="37">
        <f>G81</f>
        <v>0</v>
      </c>
      <c r="Q81" s="13"/>
      <c r="R81" s="13"/>
      <c r="S81" s="9"/>
      <c r="T81" s="9"/>
    </row>
    <row r="82" spans="2:20" ht="22.5" customHeight="1" x14ac:dyDescent="0.35">
      <c r="B82" s="12"/>
      <c r="C82" s="18"/>
      <c r="D82" s="26"/>
      <c r="E82" s="26"/>
      <c r="F82" s="26"/>
      <c r="G82" s="26"/>
      <c r="H82" s="26"/>
    </row>
    <row r="83" spans="2:20" ht="22.5" customHeight="1" x14ac:dyDescent="0.35">
      <c r="B83" s="44" t="s">
        <v>103</v>
      </c>
      <c r="C83" s="17" t="s">
        <v>58</v>
      </c>
      <c r="D83" s="23" t="s">
        <v>86</v>
      </c>
      <c r="E83" s="23" t="s">
        <v>3</v>
      </c>
      <c r="F83" s="23">
        <v>3</v>
      </c>
      <c r="G83" s="23"/>
      <c r="H83" s="16">
        <f>G83</f>
        <v>0</v>
      </c>
    </row>
    <row r="84" spans="2:20" ht="22.5" customHeight="1" x14ac:dyDescent="0.35">
      <c r="B84" s="45"/>
      <c r="C84" s="17" t="s">
        <v>59</v>
      </c>
      <c r="D84" s="23" t="s">
        <v>86</v>
      </c>
      <c r="E84" s="23" t="s">
        <v>3</v>
      </c>
      <c r="F84" s="23">
        <v>3</v>
      </c>
      <c r="G84" s="23"/>
      <c r="H84" s="16">
        <f t="shared" ref="H84:H85" si="10">G84</f>
        <v>0</v>
      </c>
    </row>
    <row r="85" spans="2:20" ht="22.5" customHeight="1" x14ac:dyDescent="0.35">
      <c r="B85" s="45"/>
      <c r="C85" s="17" t="s">
        <v>60</v>
      </c>
      <c r="D85" s="23" t="s">
        <v>87</v>
      </c>
      <c r="E85" s="23" t="s">
        <v>3</v>
      </c>
      <c r="F85" s="23">
        <v>3</v>
      </c>
      <c r="G85" s="23"/>
      <c r="H85" s="16">
        <f t="shared" si="10"/>
        <v>0</v>
      </c>
    </row>
    <row r="86" spans="2:20" ht="22.5" customHeight="1" x14ac:dyDescent="0.35">
      <c r="B86" s="45"/>
      <c r="C86" s="21" t="s">
        <v>62</v>
      </c>
      <c r="D86" s="35"/>
      <c r="E86" s="35"/>
      <c r="F86" s="36">
        <f>IF(AND(ISNUMBER(G83)=TRUE, G83&lt;5), SUM(F83), 0)+IF(AND(ISNUMBER(G84)=TRUE, G84&lt;5), SUM(F84), 0)+IF(AND(ISNUMBER(G85)=TRUE, G85&lt;5), SUM(F85), 0)</f>
        <v>0</v>
      </c>
      <c r="G86" s="36">
        <f>IF(AND(ISNUMBER(G83)=TRUE, G83&lt;5), F83/F86*G83, 0)+IF(AND(ISNUMBER(G84)=TRUE, G84&lt;5), F84/F86*G84, 0)+IF(AND(ISNUMBER(G85)=TRUE, G85&lt;5), F85/F86*G85, 0)</f>
        <v>0</v>
      </c>
      <c r="H86" s="37">
        <f>G86</f>
        <v>0</v>
      </c>
    </row>
    <row r="87" spans="2:20" ht="22.5" customHeight="1" thickBot="1" x14ac:dyDescent="0.4">
      <c r="B87" s="14"/>
      <c r="C87" s="14"/>
      <c r="D87" s="14"/>
      <c r="E87" s="14"/>
      <c r="F87" s="14"/>
      <c r="G87" s="14"/>
      <c r="H87" s="14"/>
      <c r="I87" s="14"/>
      <c r="J87" s="14"/>
      <c r="K87" s="14"/>
      <c r="L87" s="14"/>
      <c r="M87" s="14"/>
      <c r="N87" s="14"/>
      <c r="O87" s="14"/>
      <c r="P87" s="14"/>
    </row>
    <row r="88" spans="2:20" ht="75" customHeight="1" x14ac:dyDescent="0.35">
      <c r="B88" s="47" t="s">
        <v>99</v>
      </c>
      <c r="C88" s="47"/>
      <c r="D88" s="47"/>
      <c r="E88" s="47"/>
      <c r="F88" s="47"/>
      <c r="G88" s="47"/>
      <c r="H88" s="47"/>
      <c r="I88" s="47"/>
      <c r="J88" s="47"/>
      <c r="K88" s="47"/>
      <c r="L88" s="47"/>
      <c r="M88" s="47"/>
      <c r="N88" s="47"/>
      <c r="O88" s="47"/>
      <c r="P88" s="47"/>
    </row>
    <row r="89" spans="2:20" ht="18.899999999999999" customHeight="1" x14ac:dyDescent="0.35"/>
    <row r="90" spans="2:20" ht="18.899999999999999" customHeight="1" x14ac:dyDescent="0.35"/>
    <row r="91" spans="2:20" ht="18.899999999999999" customHeight="1" x14ac:dyDescent="0.35"/>
    <row r="92" spans="2:20" ht="18.899999999999999" customHeight="1" x14ac:dyDescent="0.35"/>
    <row r="93" spans="2:20" ht="18.899999999999999" customHeight="1" x14ac:dyDescent="0.35"/>
    <row r="94" spans="2:20" ht="18.899999999999999" customHeight="1" x14ac:dyDescent="0.35"/>
    <row r="95" spans="2:20" ht="18.899999999999999" customHeight="1" x14ac:dyDescent="0.35"/>
    <row r="96" spans="2:20" ht="18.899999999999999" customHeight="1" x14ac:dyDescent="0.35"/>
    <row r="97" ht="18.899999999999999" customHeight="1" x14ac:dyDescent="0.35"/>
    <row r="98" ht="18.899999999999999" customHeight="1" x14ac:dyDescent="0.35"/>
    <row r="99" ht="18.899999999999999" customHeight="1" x14ac:dyDescent="0.35"/>
    <row r="100" ht="18.899999999999999" customHeight="1" x14ac:dyDescent="0.35"/>
    <row r="101" ht="18.899999999999999" customHeight="1" x14ac:dyDescent="0.35"/>
    <row r="102" ht="18.899999999999999" customHeight="1" x14ac:dyDescent="0.35"/>
    <row r="103" ht="18.899999999999999" customHeight="1" x14ac:dyDescent="0.35"/>
    <row r="104" ht="18.899999999999999" customHeight="1" x14ac:dyDescent="0.35"/>
    <row r="105" ht="18.899999999999999" customHeight="1" x14ac:dyDescent="0.35"/>
    <row r="106" ht="18.899999999999999" customHeight="1" x14ac:dyDescent="0.35"/>
    <row r="107" ht="18.899999999999999" customHeight="1" x14ac:dyDescent="0.35"/>
    <row r="108" ht="18.899999999999999" customHeight="1" x14ac:dyDescent="0.35"/>
    <row r="109" ht="18.899999999999999" customHeight="1" x14ac:dyDescent="0.35"/>
    <row r="110" ht="18.899999999999999" customHeight="1" x14ac:dyDescent="0.35"/>
    <row r="111" ht="18.899999999999999" customHeight="1" x14ac:dyDescent="0.35"/>
    <row r="112" ht="18.899999999999999" customHeight="1" x14ac:dyDescent="0.35"/>
    <row r="113" ht="18.899999999999999" customHeight="1" x14ac:dyDescent="0.35"/>
    <row r="114" ht="18.899999999999999" customHeight="1" x14ac:dyDescent="0.35"/>
    <row r="115" ht="18.899999999999999" customHeight="1" x14ac:dyDescent="0.35"/>
    <row r="116" ht="18.899999999999999" customHeight="1" x14ac:dyDescent="0.35"/>
    <row r="117" ht="18.899999999999999" customHeight="1" x14ac:dyDescent="0.35"/>
    <row r="118" ht="18.899999999999999" customHeight="1" x14ac:dyDescent="0.35"/>
    <row r="119" ht="18.899999999999999" customHeight="1" x14ac:dyDescent="0.35"/>
    <row r="120" ht="18.899999999999999" customHeight="1" x14ac:dyDescent="0.35"/>
    <row r="121" ht="18.899999999999999" customHeight="1" x14ac:dyDescent="0.35"/>
    <row r="122" ht="18.899999999999999" customHeight="1" x14ac:dyDescent="0.35"/>
    <row r="123" ht="18.899999999999999" customHeight="1" x14ac:dyDescent="0.35"/>
    <row r="124" ht="18.899999999999999" customHeight="1" x14ac:dyDescent="0.35"/>
    <row r="125" ht="18.899999999999999" customHeight="1" x14ac:dyDescent="0.35"/>
    <row r="126" ht="18.899999999999999" customHeight="1" x14ac:dyDescent="0.35"/>
    <row r="127" ht="18.899999999999999" customHeight="1" x14ac:dyDescent="0.35"/>
    <row r="128" ht="18.899999999999999" customHeight="1" x14ac:dyDescent="0.35"/>
    <row r="129" ht="18.899999999999999" customHeight="1" x14ac:dyDescent="0.35"/>
    <row r="130" ht="18.899999999999999" customHeight="1" x14ac:dyDescent="0.35"/>
    <row r="131" ht="18.899999999999999" customHeight="1" x14ac:dyDescent="0.35"/>
    <row r="132" ht="18.899999999999999" customHeight="1" x14ac:dyDescent="0.35"/>
    <row r="133" ht="18.899999999999999" customHeight="1" x14ac:dyDescent="0.35"/>
    <row r="134" ht="18.899999999999999" customHeight="1" x14ac:dyDescent="0.35"/>
    <row r="135" ht="18.899999999999999" customHeight="1" x14ac:dyDescent="0.35"/>
    <row r="136" ht="18.899999999999999" customHeight="1" x14ac:dyDescent="0.35"/>
    <row r="137" ht="18.899999999999999" customHeight="1" x14ac:dyDescent="0.35"/>
    <row r="138" ht="18.899999999999999" customHeight="1" x14ac:dyDescent="0.35"/>
    <row r="139" ht="18.899999999999999" customHeight="1" x14ac:dyDescent="0.35"/>
    <row r="140" ht="18.899999999999999" customHeight="1" x14ac:dyDescent="0.35"/>
    <row r="141" ht="18.899999999999999" customHeight="1" x14ac:dyDescent="0.35"/>
    <row r="142" ht="18.899999999999999" customHeight="1" x14ac:dyDescent="0.35"/>
    <row r="143" ht="18.899999999999999" customHeight="1" x14ac:dyDescent="0.35"/>
    <row r="144" ht="18.899999999999999" customHeight="1" x14ac:dyDescent="0.35"/>
    <row r="145" ht="18.899999999999999" customHeight="1" x14ac:dyDescent="0.35"/>
    <row r="146" ht="18.899999999999999" customHeight="1" x14ac:dyDescent="0.35"/>
    <row r="147" ht="18.899999999999999" customHeight="1" x14ac:dyDescent="0.35"/>
    <row r="148" ht="18.899999999999999" customHeight="1" x14ac:dyDescent="0.35"/>
    <row r="149" ht="18.899999999999999" customHeight="1" x14ac:dyDescent="0.35"/>
    <row r="150" ht="18.899999999999999" customHeight="1" x14ac:dyDescent="0.35"/>
    <row r="151" ht="18.899999999999999" customHeight="1" x14ac:dyDescent="0.35"/>
    <row r="152" ht="18.899999999999999" customHeight="1" x14ac:dyDescent="0.35"/>
    <row r="153" ht="18.899999999999999" customHeight="1" x14ac:dyDescent="0.35"/>
    <row r="154" ht="18.899999999999999" customHeight="1" x14ac:dyDescent="0.35"/>
    <row r="155" ht="18.899999999999999" customHeight="1" x14ac:dyDescent="0.35"/>
    <row r="156" ht="18.899999999999999" customHeight="1" x14ac:dyDescent="0.35"/>
    <row r="157" ht="18.899999999999999" customHeight="1" x14ac:dyDescent="0.35"/>
    <row r="158" ht="18.899999999999999" customHeight="1" x14ac:dyDescent="0.35"/>
    <row r="159" ht="18.899999999999999" customHeight="1" x14ac:dyDescent="0.35"/>
    <row r="160" ht="18.899999999999999" customHeight="1" x14ac:dyDescent="0.35"/>
    <row r="161" ht="18.899999999999999" customHeight="1" x14ac:dyDescent="0.35"/>
    <row r="162" ht="18.899999999999999" customHeight="1" x14ac:dyDescent="0.35"/>
    <row r="163" ht="18.899999999999999" customHeight="1" x14ac:dyDescent="0.35"/>
    <row r="164" ht="18.899999999999999" customHeight="1" x14ac:dyDescent="0.35"/>
    <row r="165" ht="18.899999999999999" customHeight="1" x14ac:dyDescent="0.35"/>
    <row r="166" ht="18.899999999999999" customHeight="1" x14ac:dyDescent="0.35"/>
    <row r="167" ht="18.899999999999999" customHeight="1" x14ac:dyDescent="0.35"/>
    <row r="168" ht="18.899999999999999" customHeight="1" x14ac:dyDescent="0.35"/>
  </sheetData>
  <sortState xmlns:xlrd2="http://schemas.microsoft.com/office/spreadsheetml/2017/richdata2" ref="C77:H80">
    <sortCondition ref="D77:D80" customList="WS (1),SS (1),WS (2),SS (2),WS (3),SS (3),WS (4),SS (4),WS (5),SS (5),WS (6),SS (6)"/>
  </sortState>
  <mergeCells count="18">
    <mergeCell ref="B88:P88"/>
    <mergeCell ref="B15:B23"/>
    <mergeCell ref="J15:J25"/>
    <mergeCell ref="J27:J30"/>
    <mergeCell ref="J32:J37"/>
    <mergeCell ref="J53:J57"/>
    <mergeCell ref="J39:J43"/>
    <mergeCell ref="J45:J51"/>
    <mergeCell ref="B83:B86"/>
    <mergeCell ref="B10:P12"/>
    <mergeCell ref="A1:O1"/>
    <mergeCell ref="B59:B67"/>
    <mergeCell ref="B69:B75"/>
    <mergeCell ref="B77:B81"/>
    <mergeCell ref="B34:B47"/>
    <mergeCell ref="B25:B32"/>
    <mergeCell ref="B49:B57"/>
    <mergeCell ref="L57:M57"/>
  </mergeCells>
  <conditionalFormatting sqref="H16:H22">
    <cfRule type="iconSet" priority="47">
      <iconSet iconSet="3Symbols">
        <cfvo type="percent" val="0"/>
        <cfvo type="percent" val="33"/>
        <cfvo type="percent" val="67"/>
      </iconSet>
    </cfRule>
  </conditionalFormatting>
  <conditionalFormatting sqref="H25:H31">
    <cfRule type="iconSet" priority="45">
      <iconSet iconSet="3Symbols">
        <cfvo type="percent" val="0"/>
        <cfvo type="percent" val="33"/>
        <cfvo type="percent" val="67"/>
      </iconSet>
    </cfRule>
  </conditionalFormatting>
  <conditionalFormatting sqref="H34:H46">
    <cfRule type="iconSet" priority="43">
      <iconSet iconSet="3Symbols">
        <cfvo type="percent" val="0"/>
        <cfvo type="percent" val="33"/>
        <cfvo type="percent" val="67"/>
      </iconSet>
    </cfRule>
  </conditionalFormatting>
  <conditionalFormatting sqref="H51 H53:H56">
    <cfRule type="iconSet" priority="41">
      <iconSet iconSet="3Symbols">
        <cfvo type="percent" val="0"/>
        <cfvo type="percent" val="33"/>
        <cfvo type="percent" val="67"/>
      </iconSet>
    </cfRule>
  </conditionalFormatting>
  <conditionalFormatting sqref="H59:H66">
    <cfRule type="iconSet" priority="39">
      <iconSet iconSet="3Symbols">
        <cfvo type="percent" val="0"/>
        <cfvo type="percent" val="33"/>
        <cfvo type="percent" val="67"/>
      </iconSet>
    </cfRule>
  </conditionalFormatting>
  <conditionalFormatting sqref="H69:H74">
    <cfRule type="iconSet" priority="37">
      <iconSet iconSet="3Symbols">
        <cfvo type="percent" val="0"/>
        <cfvo type="percent" val="33"/>
        <cfvo type="percent" val="67"/>
      </iconSet>
    </cfRule>
  </conditionalFormatting>
  <conditionalFormatting sqref="H77:H80">
    <cfRule type="iconSet" priority="35">
      <iconSet iconSet="3Symbols">
        <cfvo type="percent" val="0"/>
        <cfvo type="percent" val="33"/>
        <cfvo type="percent" val="67"/>
      </iconSet>
    </cfRule>
  </conditionalFormatting>
  <conditionalFormatting sqref="H83:H85">
    <cfRule type="iconSet" priority="33">
      <iconSet iconSet="3Symbols">
        <cfvo type="percent" val="0"/>
        <cfvo type="percent" val="33"/>
        <cfvo type="percent" val="67"/>
      </iconSet>
    </cfRule>
  </conditionalFormatting>
  <conditionalFormatting sqref="N33:N37">
    <cfRule type="iconSet" priority="31">
      <iconSet iconSet="3Symbols">
        <cfvo type="percent" val="0"/>
        <cfvo type="percent" val="33"/>
        <cfvo type="percent" val="67"/>
      </iconSet>
    </cfRule>
  </conditionalFormatting>
  <conditionalFormatting sqref="H49:H50">
    <cfRule type="iconSet" priority="27">
      <iconSet iconSet="3Symbols">
        <cfvo type="percent" val="0"/>
        <cfvo type="percent" val="33"/>
        <cfvo type="percent" val="67"/>
      </iconSet>
    </cfRule>
  </conditionalFormatting>
  <conditionalFormatting sqref="P28:P29">
    <cfRule type="iconSet" priority="25">
      <iconSet iconSet="3Symbols">
        <cfvo type="percent" val="0"/>
        <cfvo type="percent" val="33"/>
        <cfvo type="percent" val="67"/>
      </iconSet>
    </cfRule>
  </conditionalFormatting>
  <conditionalFormatting sqref="P16:P24">
    <cfRule type="iconSet" priority="23">
      <iconSet iconSet="3Symbols">
        <cfvo type="percent" val="0"/>
        <cfvo type="percent" val="33"/>
        <cfvo type="percent" val="67"/>
      </iconSet>
    </cfRule>
  </conditionalFormatting>
  <conditionalFormatting sqref="N46">
    <cfRule type="iconSet" priority="19">
      <iconSet iconSet="3Symbols">
        <cfvo type="percent" val="0"/>
        <cfvo type="percent" val="33"/>
        <cfvo type="percent" val="67"/>
      </iconSet>
    </cfRule>
  </conditionalFormatting>
  <conditionalFormatting sqref="H52">
    <cfRule type="iconSet" priority="2">
      <iconSet iconSet="3Symbols">
        <cfvo type="percent" val="0"/>
        <cfvo type="percent" val="33"/>
        <cfvo type="percent" val="67"/>
      </iconSe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6" id="{7BFC9041-B822-4FA0-9287-B33715411AC9}">
            <x14:iconSet iconSet="3Symbols" custom="1">
              <x14:cfvo type="percent">
                <xm:f>0</xm:f>
              </x14:cfvo>
              <x14:cfvo type="num">
                <xm:f>1</xm:f>
              </x14:cfvo>
              <x14:cfvo type="num">
                <xm:f>5</xm:f>
              </x14:cfvo>
              <x14:cfIcon iconSet="NoIcons" iconId="0"/>
              <x14:cfIcon iconSet="3Symbols" iconId="2"/>
              <x14:cfIcon iconSet="3Symbols" iconId="1"/>
            </x14:iconSet>
          </x14:cfRule>
          <xm:sqref>H16:H22</xm:sqref>
        </x14:conditionalFormatting>
        <x14:conditionalFormatting xmlns:xm="http://schemas.microsoft.com/office/excel/2006/main">
          <x14:cfRule type="iconSet" priority="44" id="{B651FB72-8825-4406-9A66-12CC22523A43}">
            <x14:iconSet iconSet="3Symbols" custom="1">
              <x14:cfvo type="percent">
                <xm:f>0</xm:f>
              </x14:cfvo>
              <x14:cfvo type="num">
                <xm:f>1</xm:f>
              </x14:cfvo>
              <x14:cfvo type="num">
                <xm:f>5</xm:f>
              </x14:cfvo>
              <x14:cfIcon iconSet="NoIcons" iconId="0"/>
              <x14:cfIcon iconSet="3Symbols" iconId="2"/>
              <x14:cfIcon iconSet="3Symbols" iconId="1"/>
            </x14:iconSet>
          </x14:cfRule>
          <xm:sqref>H25:H31</xm:sqref>
        </x14:conditionalFormatting>
        <x14:conditionalFormatting xmlns:xm="http://schemas.microsoft.com/office/excel/2006/main">
          <x14:cfRule type="iconSet" priority="42" id="{59D1B88F-DFC9-49F5-B18A-D439BD34A003}">
            <x14:iconSet iconSet="3Symbols" custom="1">
              <x14:cfvo type="percent">
                <xm:f>0</xm:f>
              </x14:cfvo>
              <x14:cfvo type="num">
                <xm:f>1</xm:f>
              </x14:cfvo>
              <x14:cfvo type="num">
                <xm:f>5</xm:f>
              </x14:cfvo>
              <x14:cfIcon iconSet="NoIcons" iconId="0"/>
              <x14:cfIcon iconSet="3Symbols" iconId="2"/>
              <x14:cfIcon iconSet="3Symbols" iconId="1"/>
            </x14:iconSet>
          </x14:cfRule>
          <xm:sqref>H34:H46</xm:sqref>
        </x14:conditionalFormatting>
        <x14:conditionalFormatting xmlns:xm="http://schemas.microsoft.com/office/excel/2006/main">
          <x14:cfRule type="iconSet" priority="40" id="{D71F56C8-9816-420F-AD62-51E8129350CC}">
            <x14:iconSet iconSet="3Symbols" custom="1">
              <x14:cfvo type="percent">
                <xm:f>0</xm:f>
              </x14:cfvo>
              <x14:cfvo type="num">
                <xm:f>1</xm:f>
              </x14:cfvo>
              <x14:cfvo type="num">
                <xm:f>5</xm:f>
              </x14:cfvo>
              <x14:cfIcon iconSet="NoIcons" iconId="0"/>
              <x14:cfIcon iconSet="3Symbols" iconId="2"/>
              <x14:cfIcon iconSet="3Symbols" iconId="1"/>
            </x14:iconSet>
          </x14:cfRule>
          <xm:sqref>H51 H53:H56</xm:sqref>
        </x14:conditionalFormatting>
        <x14:conditionalFormatting xmlns:xm="http://schemas.microsoft.com/office/excel/2006/main">
          <x14:cfRule type="iconSet" priority="38" id="{EA844DE8-E791-49BB-886B-57EE889A3B89}">
            <x14:iconSet iconSet="3Symbols" custom="1">
              <x14:cfvo type="percent">
                <xm:f>0</xm:f>
              </x14:cfvo>
              <x14:cfvo type="num">
                <xm:f>1</xm:f>
              </x14:cfvo>
              <x14:cfvo type="num">
                <xm:f>5</xm:f>
              </x14:cfvo>
              <x14:cfIcon iconSet="NoIcons" iconId="0"/>
              <x14:cfIcon iconSet="3Symbols" iconId="2"/>
              <x14:cfIcon iconSet="3Symbols" iconId="1"/>
            </x14:iconSet>
          </x14:cfRule>
          <xm:sqref>H59:H66</xm:sqref>
        </x14:conditionalFormatting>
        <x14:conditionalFormatting xmlns:xm="http://schemas.microsoft.com/office/excel/2006/main">
          <x14:cfRule type="iconSet" priority="36" id="{2D06229C-2D0C-47F8-9AB8-0102E2C2B6BE}">
            <x14:iconSet iconSet="3Symbols" custom="1">
              <x14:cfvo type="percent">
                <xm:f>0</xm:f>
              </x14:cfvo>
              <x14:cfvo type="num">
                <xm:f>1</xm:f>
              </x14:cfvo>
              <x14:cfvo type="num">
                <xm:f>5</xm:f>
              </x14:cfvo>
              <x14:cfIcon iconSet="NoIcons" iconId="0"/>
              <x14:cfIcon iconSet="3Symbols" iconId="2"/>
              <x14:cfIcon iconSet="3Symbols" iconId="1"/>
            </x14:iconSet>
          </x14:cfRule>
          <xm:sqref>H69:H74</xm:sqref>
        </x14:conditionalFormatting>
        <x14:conditionalFormatting xmlns:xm="http://schemas.microsoft.com/office/excel/2006/main">
          <x14:cfRule type="iconSet" priority="34" id="{35B52B1A-2690-4145-8124-BE2FAD459085}">
            <x14:iconSet iconSet="3Symbols" custom="1">
              <x14:cfvo type="percent">
                <xm:f>0</xm:f>
              </x14:cfvo>
              <x14:cfvo type="num">
                <xm:f>1</xm:f>
              </x14:cfvo>
              <x14:cfvo type="num">
                <xm:f>5</xm:f>
              </x14:cfvo>
              <x14:cfIcon iconSet="NoIcons" iconId="0"/>
              <x14:cfIcon iconSet="3Symbols" iconId="2"/>
              <x14:cfIcon iconSet="3Symbols" iconId="1"/>
            </x14:iconSet>
          </x14:cfRule>
          <xm:sqref>H77:H80</xm:sqref>
        </x14:conditionalFormatting>
        <x14:conditionalFormatting xmlns:xm="http://schemas.microsoft.com/office/excel/2006/main">
          <x14:cfRule type="iconSet" priority="32" id="{F8D49458-7EE3-4CF2-AECA-D5FA3C1C7245}">
            <x14:iconSet iconSet="3Symbols" custom="1">
              <x14:cfvo type="percent">
                <xm:f>0</xm:f>
              </x14:cfvo>
              <x14:cfvo type="num">
                <xm:f>1</xm:f>
              </x14:cfvo>
              <x14:cfvo type="num">
                <xm:f>5</xm:f>
              </x14:cfvo>
              <x14:cfIcon iconSet="NoIcons" iconId="0"/>
              <x14:cfIcon iconSet="3Symbols" iconId="2"/>
              <x14:cfIcon iconSet="3Symbols" iconId="1"/>
            </x14:iconSet>
          </x14:cfRule>
          <xm:sqref>H83:H85</xm:sqref>
        </x14:conditionalFormatting>
        <x14:conditionalFormatting xmlns:xm="http://schemas.microsoft.com/office/excel/2006/main">
          <x14:cfRule type="iconSet" priority="30" id="{1A638444-9F78-4B07-92B9-3C3A0619AFFD}">
            <x14:iconSet iconSet="3Symbols" custom="1">
              <x14:cfvo type="percent">
                <xm:f>0</xm:f>
              </x14:cfvo>
              <x14:cfvo type="num">
                <xm:f>1</xm:f>
              </x14:cfvo>
              <x14:cfvo type="num">
                <xm:f>5</xm:f>
              </x14:cfvo>
              <x14:cfIcon iconSet="NoIcons" iconId="0"/>
              <x14:cfIcon iconSet="3Symbols" iconId="2"/>
              <x14:cfIcon iconSet="3Symbols" iconId="1"/>
            </x14:iconSet>
          </x14:cfRule>
          <xm:sqref>N33:N37</xm:sqref>
        </x14:conditionalFormatting>
        <x14:conditionalFormatting xmlns:xm="http://schemas.microsoft.com/office/excel/2006/main">
          <x14:cfRule type="iconSet" priority="26" id="{D145580F-F047-4ED6-ACC5-24F577A610F3}">
            <x14:iconSet iconSet="3Symbols" custom="1">
              <x14:cfvo type="percent">
                <xm:f>0</xm:f>
              </x14:cfvo>
              <x14:cfvo type="num">
                <xm:f>1</xm:f>
              </x14:cfvo>
              <x14:cfvo type="num">
                <xm:f>5</xm:f>
              </x14:cfvo>
              <x14:cfIcon iconSet="NoIcons" iconId="0"/>
              <x14:cfIcon iconSet="3Symbols" iconId="2"/>
              <x14:cfIcon iconSet="3Symbols" iconId="1"/>
            </x14:iconSet>
          </x14:cfRule>
          <xm:sqref>H49:H50</xm:sqref>
        </x14:conditionalFormatting>
        <x14:conditionalFormatting xmlns:xm="http://schemas.microsoft.com/office/excel/2006/main">
          <x14:cfRule type="iconSet" priority="24" id="{74864128-4858-4F7F-99E6-00A92B1CC2F8}">
            <x14:iconSet iconSet="3Symbols" custom="1">
              <x14:cfvo type="percent">
                <xm:f>0</xm:f>
              </x14:cfvo>
              <x14:cfvo type="num">
                <xm:f>1</xm:f>
              </x14:cfvo>
              <x14:cfvo type="num">
                <xm:f>5</xm:f>
              </x14:cfvo>
              <x14:cfIcon iconSet="NoIcons" iconId="0"/>
              <x14:cfIcon iconSet="3Symbols" iconId="2"/>
              <x14:cfIcon iconSet="3Symbols" iconId="1"/>
            </x14:iconSet>
          </x14:cfRule>
          <xm:sqref>P28:P29</xm:sqref>
        </x14:conditionalFormatting>
        <x14:conditionalFormatting xmlns:xm="http://schemas.microsoft.com/office/excel/2006/main">
          <x14:cfRule type="iconSet" priority="22" id="{E6F88CFD-9012-4339-AA61-262CD2CA2D9B}">
            <x14:iconSet iconSet="3Symbols" custom="1">
              <x14:cfvo type="percent">
                <xm:f>0</xm:f>
              </x14:cfvo>
              <x14:cfvo type="num">
                <xm:f>1</xm:f>
              </x14:cfvo>
              <x14:cfvo type="num">
                <xm:f>5</xm:f>
              </x14:cfvo>
              <x14:cfIcon iconSet="NoIcons" iconId="0"/>
              <x14:cfIcon iconSet="3Symbols" iconId="2"/>
              <x14:cfIcon iconSet="3Symbols" iconId="1"/>
            </x14:iconSet>
          </x14:cfRule>
          <xm:sqref>P16:P24</xm:sqref>
        </x14:conditionalFormatting>
        <x14:conditionalFormatting xmlns:xm="http://schemas.microsoft.com/office/excel/2006/main">
          <x14:cfRule type="iconSet" priority="18" id="{D0E9F8C7-760F-4C06-8E06-C387F0D6220B}">
            <x14:iconSet iconSet="3Symbols" custom="1">
              <x14:cfvo type="percent">
                <xm:f>0</xm:f>
              </x14:cfvo>
              <x14:cfvo type="num">
                <xm:f>0</xm:f>
              </x14:cfvo>
              <x14:cfvo type="num">
                <xm:f>10</xm:f>
              </x14:cfvo>
              <x14:cfIcon iconSet="NoIcons" iconId="0"/>
              <x14:cfIcon iconSet="NoIcons" iconId="0"/>
              <x14:cfIcon iconSet="3Symbols" iconId="2"/>
            </x14:iconSet>
          </x14:cfRule>
          <xm:sqref>N46</xm:sqref>
        </x14:conditionalFormatting>
        <x14:conditionalFormatting xmlns:xm="http://schemas.microsoft.com/office/excel/2006/main">
          <x14:cfRule type="iconSet" priority="8" id="{0EF9D736-F5C8-4249-86D6-F98B415A7674}">
            <x14:iconSet iconSet="3Symbols" custom="1">
              <x14:cfvo type="percent">
                <xm:f>0</xm:f>
              </x14:cfvo>
              <x14:cfvo type="num">
                <xm:f>0</xm:f>
              </x14:cfvo>
              <x14:cfvo type="num">
                <xm:f>10</xm:f>
              </x14:cfvo>
              <x14:cfIcon iconSet="NoIcons" iconId="0"/>
              <x14:cfIcon iconSet="NoIcons" iconId="0"/>
              <x14:cfIcon iconSet="3Symbols" iconId="2"/>
            </x14:iconSet>
          </x14:cfRule>
          <x14:cfRule type="iconSet" priority="16" id="{BE442408-2151-42E4-AF94-7CC9A732B33B}">
            <x14:iconSet iconSet="3Symbols" custom="1">
              <x14:cfvo type="percent">
                <xm:f>0</xm:f>
              </x14:cfvo>
              <x14:cfvo type="num">
                <xm:f>0</xm:f>
              </x14:cfvo>
              <x14:cfvo type="num">
                <xm:f>11</xm:f>
              </x14:cfvo>
              <x14:cfIcon iconSet="NoIcons" iconId="0"/>
              <x14:cfIcon iconSet="NoIcons" iconId="0"/>
              <x14:cfIcon iconSet="3Symbols" iconId="2"/>
            </x14:iconSet>
          </x14:cfRule>
          <xm:sqref>N47</xm:sqref>
        </x14:conditionalFormatting>
        <x14:conditionalFormatting xmlns:xm="http://schemas.microsoft.com/office/excel/2006/main">
          <x14:cfRule type="iconSet" priority="12" id="{C615E1C9-152C-43EF-84A7-C8C6A71BBA59}">
            <x14:iconSet iconSet="3Symbols" custom="1">
              <x14:cfvo type="percent">
                <xm:f>0</xm:f>
              </x14:cfvo>
              <x14:cfvo type="num">
                <xm:f>0</xm:f>
              </x14:cfvo>
              <x14:cfvo type="num">
                <xm:f>10</xm:f>
              </x14:cfvo>
              <x14:cfIcon iconSet="NoIcons" iconId="0"/>
              <x14:cfIcon iconSet="NoIcons" iconId="0"/>
              <x14:cfIcon iconSet="3Symbols" iconId="2"/>
            </x14:iconSet>
          </x14:cfRule>
          <xm:sqref>N48</xm:sqref>
        </x14:conditionalFormatting>
        <x14:conditionalFormatting xmlns:xm="http://schemas.microsoft.com/office/excel/2006/main">
          <x14:cfRule type="iconSet" priority="7" id="{C60F99C7-D6CF-4CAC-ABA5-6DBCB7C54308}">
            <x14:iconSet iconSet="3Symbols" custom="1">
              <x14:cfvo type="percent">
                <xm:f>0</xm:f>
              </x14:cfvo>
              <x14:cfvo type="num">
                <xm:f>0</xm:f>
              </x14:cfvo>
              <x14:cfvo type="num">
                <xm:f>9</xm:f>
              </x14:cfvo>
              <x14:cfIcon iconSet="NoIcons" iconId="0"/>
              <x14:cfIcon iconSet="NoIcons" iconId="0"/>
              <x14:cfIcon iconSet="3Symbols" iconId="2"/>
            </x14:iconSet>
          </x14:cfRule>
          <xm:sqref>N49</xm:sqref>
        </x14:conditionalFormatting>
        <x14:conditionalFormatting xmlns:xm="http://schemas.microsoft.com/office/excel/2006/main">
          <x14:cfRule type="iconSet" priority="6" id="{ACFB0321-5C19-4A8C-BDFB-26A3198278FB}">
            <x14:iconSet iconSet="3Symbols" custom="1">
              <x14:cfvo type="percent">
                <xm:f>0</xm:f>
              </x14:cfvo>
              <x14:cfvo type="num">
                <xm:f>0</xm:f>
              </x14:cfvo>
              <x14:cfvo type="num">
                <xm:f>9</xm:f>
              </x14:cfvo>
              <x14:cfIcon iconSet="NoIcons" iconId="0"/>
              <x14:cfIcon iconSet="NoIcons" iconId="0"/>
              <x14:cfIcon iconSet="3Symbols" iconId="2"/>
            </x14:iconSet>
          </x14:cfRule>
          <xm:sqref>N50</xm:sqref>
        </x14:conditionalFormatting>
        <x14:conditionalFormatting xmlns:xm="http://schemas.microsoft.com/office/excel/2006/main">
          <x14:cfRule type="iconSet" priority="5" id="{DFAA6F68-ABF6-4EE7-A7B1-8595C0FACF22}">
            <x14:iconSet iconSet="3Symbols" custom="1">
              <x14:cfvo type="percent">
                <xm:f>0</xm:f>
              </x14:cfvo>
              <x14:cfvo type="num">
                <xm:f>0</xm:f>
              </x14:cfvo>
              <x14:cfvo type="num">
                <xm:f>7</xm:f>
              </x14:cfvo>
              <x14:cfIcon iconSet="NoIcons" iconId="0"/>
              <x14:cfIcon iconSet="NoIcons" iconId="0"/>
              <x14:cfIcon iconSet="3Symbols" iconId="2"/>
            </x14:iconSet>
          </x14:cfRule>
          <xm:sqref>N51</xm:sqref>
        </x14:conditionalFormatting>
        <x14:conditionalFormatting xmlns:xm="http://schemas.microsoft.com/office/excel/2006/main">
          <x14:cfRule type="iconSet" priority="1" id="{50C45C8A-202E-4C17-9FA8-24F15334E28A}">
            <x14:iconSet iconSet="3Symbols" custom="1">
              <x14:cfvo type="percent">
                <xm:f>0</xm:f>
              </x14:cfvo>
              <x14:cfvo type="num">
                <xm:f>1</xm:f>
              </x14:cfvo>
              <x14:cfvo type="num">
                <xm:f>5</xm:f>
              </x14:cfvo>
              <x14:cfIcon iconSet="NoIcons" iconId="0"/>
              <x14:cfIcon iconSet="3Symbols" iconId="2"/>
              <x14:cfIcon iconSet="3Symbols" iconId="1"/>
            </x14:iconSet>
          </x14:cfRule>
          <xm:sqref>H52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Helena</cp:lastModifiedBy>
  <dcterms:created xsi:type="dcterms:W3CDTF">2022-05-06T06:17:25Z</dcterms:created>
  <dcterms:modified xsi:type="dcterms:W3CDTF">2023-02-09T19:10:44Z</dcterms:modified>
</cp:coreProperties>
</file>